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1"/>
  </bookViews>
  <sheets>
    <sheet name="Приложение" sheetId="1" r:id="rId1"/>
    <sheet name="Предложение цен" sheetId="2" r:id="rId2"/>
    <sheet name="Основные показ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<sst xmlns="http://schemas.openxmlformats.org/spreadsheetml/2006/main" count="298" uniqueCount="217">
  <si>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</si>
  <si>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</si>
  <si>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</si>
  <si>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</si>
  <si>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</si>
  <si>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1.1</t>
  </si>
  <si>
    <t>Одноставочный тариф</t>
  </si>
  <si>
    <t xml:space="preserve">МВт*ч </t>
  </si>
  <si>
    <t>НН</t>
  </si>
  <si>
    <t>1.2</t>
  </si>
  <si>
    <t>Двухставочный тариф</t>
  </si>
  <si>
    <t xml:space="preserve">Ставка за содержание электрических сетей,в т.ч. </t>
  </si>
  <si>
    <t>1.3</t>
  </si>
  <si>
    <t>2</t>
  </si>
  <si>
    <t>2.1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</si>
  <si>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</si>
  <si>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</si>
  <si>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</si>
  <si>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</si>
  <si>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</si>
  <si>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</si>
  <si>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</si>
  <si>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</si>
  <si>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</si>
  <si>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</si>
  <si>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</si>
  <si>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</si>
  <si>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</si>
  <si>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</si>
  <si>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</si>
  <si>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</si>
  <si>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</si>
  <si>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</si>
  <si>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</si>
  <si>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</si>
  <si>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</si>
  <si>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</si>
  <si>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</si>
  <si>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</si>
  <si>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</si>
  <si>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</si>
  <si>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</si>
  <si>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</si>
  <si>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</si>
  <si>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</si>
  <si>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</si>
  <si>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</si>
  <si>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Показатели</t>
  </si>
  <si>
    <t>Предложения</t>
  </si>
  <si>
    <t>на расчетный период</t>
  </si>
  <si>
    <t>регулирования</t>
  </si>
  <si>
    <t>Единица измерения</t>
  </si>
  <si>
    <t>инфляция (прогноз показателя ИПЦ)</t>
  </si>
  <si>
    <t>%</t>
  </si>
  <si>
    <t>индекс эффективности операционных расходов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</si>
  <si>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</si>
  <si>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</si>
  <si>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</si>
  <si>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</si>
  <si>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</si>
  <si>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</si>
  <si>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</si>
  <si>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</si>
  <si>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</si>
  <si>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</si>
  <si>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</si>
  <si>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</si>
  <si>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</si>
  <si>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</si>
  <si>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</si>
  <si>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</si>
  <si>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</si>
  <si>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</si>
  <si>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</si>
  <si>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</si>
  <si>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</si>
  <si>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</si>
  <si>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</si>
  <si>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</si>
  <si>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</si>
  <si>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</si>
  <si>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</si>
  <si>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</si>
  <si>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</si>
  <si>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</si>
  <si>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</si>
  <si>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</si>
  <si>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</si>
  <si>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</si>
  <si>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</si>
  <si>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</si>
  <si>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</si>
  <si>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</si>
  <si>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</si>
  <si>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</si>
  <si>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</si>
  <si>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</si>
  <si>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</si>
  <si>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</si>
  <si>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</si>
  <si>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</si>
  <si>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</si>
  <si>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</si>
  <si>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</si>
  <si>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</si>
  <si>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</si>
  <si>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</si>
  <si>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</si>
  <si>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</si>
  <si>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</si>
  <si>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</si>
  <si>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</si>
  <si>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</si>
  <si>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</si>
  <si>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</si>
  <si>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</si>
  <si>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</si>
  <si>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</si>
  <si>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</si>
  <si>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</si>
  <si>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</si>
  <si>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</si>
  <si>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</si>
  <si>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</si>
  <si>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</si>
  <si>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</si>
  <si>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</si>
  <si>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</si>
  <si>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</si>
  <si>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</si>
  <si>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</si>
  <si>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</si>
  <si>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</si>
  <si>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</si>
  <si>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</si>
  <si>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</si>
  <si>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</si>
  <si>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</si>
  <si>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</si>
  <si>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</si>
  <si>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</si>
  <si>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</si>
  <si>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</si>
  <si>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</si>
  <si>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</si>
  <si>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</si>
  <si>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</si>
  <si>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</si>
  <si>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(с расшифровкой)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</si>
  <si>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</si>
  <si>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</si>
  <si>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</si>
  <si>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</si>
  <si>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</si>
  <si>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</si>
  <si>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</si>
  <si>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</si>
  <si>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</si>
  <si>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</si>
  <si>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</si>
  <si>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</si>
  <si>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</si>
  <si>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>Отчисления на социальные нужды (ЕСН)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</si>
  <si>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</si>
  <si>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</si>
  <si>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</si>
  <si>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</si>
  <si>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</si>
  <si>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</si>
  <si>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</si>
  <si>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</si>
  <si>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</si>
  <si>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</si>
  <si>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</si>
  <si>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</si>
  <si>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</si>
  <si>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</si>
  <si>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</si>
  <si>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</si>
  <si>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</si>
  <si>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</si>
  <si>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</si>
  <si>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</si>
  <si>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</si>
  <si>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</si>
  <si>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</si>
  <si>
    <t>Рамазанов Магомед Рамазанович</t>
  </si>
  <si>
    <t>Фактические данные 2016 ( i-4)  в соответсвии с ПП РФ от 21 января 2004 г
№ 24</t>
  </si>
  <si>
    <t>Фактические данные 2017 ( i-3)  в соответсвии с ПП РФ от 21 января 2004 г
№ 24</t>
  </si>
  <si>
    <t xml:space="preserve">             II. Основные показатели деятельности организации</t>
  </si>
  <si>
    <t>III. Цены (тарифы) по регулируемым видам деятельности организации</t>
  </si>
  <si>
    <t>Приложение 2</t>
  </si>
  <si>
    <t>Приложение № 3</t>
  </si>
  <si>
    <t>Оплата услуг АО "Оборонэнерго"</t>
  </si>
  <si>
    <t>6.1.</t>
  </si>
  <si>
    <t>1.3.2</t>
  </si>
  <si>
    <t>Тариф с 01.01.2022г. по 30.06.2022г.</t>
  </si>
  <si>
    <t>Тариф с 01.07.2022г. по 31.12.2022г.</t>
  </si>
  <si>
    <t>Тариф с 01.01.2023г. по 30.06.2023г.</t>
  </si>
  <si>
    <t>Тариф с 01.07.2023г. по 31.12.2023г.</t>
  </si>
  <si>
    <t>Тариф с 01.01.2024г. по 30.06.2024г.</t>
  </si>
  <si>
    <t>Тариф с 01.07.2024г. по 31.12.2024г.</t>
  </si>
  <si>
    <t>на  2024 год</t>
  </si>
  <si>
    <t>2024       год</t>
  </si>
  <si>
    <t>Расчет НВВ 2024 год долгосрочного периода регулирования</t>
  </si>
  <si>
    <t>Предложено ТСО 2024 ( i ) год</t>
  </si>
  <si>
    <t>Утверждено МТП 2023 (i-1) год</t>
  </si>
  <si>
    <t>Фактические данные 2022 ( i-2)  в соответсвии с ПП РФ от 21 января 2004 г
№ 24</t>
  </si>
  <si>
    <t>Фактические показатели</t>
  </si>
  <si>
    <t>за год, предшествующий</t>
  </si>
  <si>
    <t>утвержденные</t>
  </si>
  <si>
    <t xml:space="preserve">базовому периоду  </t>
  </si>
  <si>
    <t>на базовый  период</t>
  </si>
  <si>
    <t>2.2</t>
  </si>
  <si>
    <t>Ставка на оплату технологического расхода (потерь) в электрических сетях</t>
  </si>
  <si>
    <t>руб./МВт*ч</t>
  </si>
  <si>
    <t>руб./МВт в мес.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</si>
</sst>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  <numFmt numFmtId="182" formatCode="#,##0.0000"/>
    <numFmt numFmtId="183" formatCode="0.00000"/>
    <numFmt numFmtId="184" formatCode="#,##0.00000"/>
    <numFmt numFmtId="185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3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13"/>
      <color theme="1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6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32" borderId="0" applyBorder="0">
      <alignment horizontal="right"/>
      <protection/>
    </xf>
    <xf numFmtId="4" fontId="19" fillId="32" borderId="0" applyBorder="0">
      <alignment horizontal="right"/>
      <protection/>
    </xf>
    <xf numFmtId="4" fontId="19" fillId="32" borderId="0" applyFont="0" applyBorder="0">
      <alignment horizontal="right"/>
      <protection/>
    </xf>
    <xf numFmtId="0" fontId="64" fillId="3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2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11" xfId="0" applyFont="1" applyBorder="1" applyAlignment="1">
      <alignment horizontal="center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 vertical="top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2" fillId="34" borderId="13" xfId="0" applyNumberFormat="1" applyFont="1" applyFill="1" applyBorder="1" applyAlignment="1" applyProtection="1">
      <alignment vertical="center" wrapText="1"/>
      <protection/>
    </xf>
    <xf numFmtId="49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35" borderId="0" xfId="58" applyNumberFormat="1" applyFont="1" applyFill="1" applyAlignment="1" applyProtection="1">
      <alignment vertical="center" wrapText="1"/>
      <protection/>
    </xf>
    <xf numFmtId="0" fontId="2" fillId="35" borderId="0" xfId="58" applyNumberFormat="1" applyFont="1" applyFill="1" applyBorder="1" applyAlignment="1" applyProtection="1">
      <alignment vertical="center" wrapText="1"/>
      <protection/>
    </xf>
    <xf numFmtId="0" fontId="5" fillId="35" borderId="0" xfId="58" applyNumberFormat="1" applyFont="1" applyFill="1" applyBorder="1" applyAlignment="1" applyProtection="1">
      <alignment horizontal="left" vertical="center" wrapText="1"/>
      <protection/>
    </xf>
    <xf numFmtId="0" fontId="2" fillId="35" borderId="0" xfId="58" applyNumberFormat="1" applyFont="1" applyFill="1" applyBorder="1" applyAlignment="1" applyProtection="1">
      <alignment horizontal="center" vertical="center" wrapText="1"/>
      <protection/>
    </xf>
    <xf numFmtId="0" fontId="2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NumberFormat="1" applyFont="1" applyFill="1" applyBorder="1" applyAlignment="1" applyProtection="1">
      <alignment horizontal="center" vertical="center" wrapText="1"/>
      <protection/>
    </xf>
    <xf numFmtId="0" fontId="5" fillId="35" borderId="11" xfId="58" applyNumberFormat="1" applyFont="1" applyFill="1" applyBorder="1" applyAlignment="1" applyProtection="1">
      <alignment horizontal="center" vertical="center" wrapText="1"/>
      <protection/>
    </xf>
    <xf numFmtId="0" fontId="5" fillId="35" borderId="11" xfId="45" applyNumberFormat="1" applyFont="1" applyFill="1" applyBorder="1" applyAlignment="1" applyProtection="1">
      <alignment horizontal="left" vertical="center" wrapText="1"/>
      <protection/>
    </xf>
    <xf numFmtId="0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179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2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58" applyNumberFormat="1" applyFont="1" applyFill="1" applyBorder="1" applyAlignment="1" applyProtection="1">
      <alignment vertical="center" wrapText="1"/>
      <protection/>
    </xf>
    <xf numFmtId="179" fontId="5" fillId="35" borderId="11" xfId="58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58" applyNumberFormat="1" applyFont="1" applyFill="1" applyBorder="1" applyAlignment="1" applyProtection="1">
      <alignment horizontal="center" vertical="center" wrapText="1"/>
      <protection locked="0"/>
    </xf>
    <xf numFmtId="0" fontId="65" fillId="35" borderId="11" xfId="58" applyNumberFormat="1" applyFont="1" applyFill="1" applyBorder="1" applyAlignment="1" applyProtection="1">
      <alignment horizontal="center" vertical="center" wrapText="1"/>
      <protection/>
    </xf>
    <xf numFmtId="0" fontId="65" fillId="35" borderId="11" xfId="45" applyNumberFormat="1" applyFont="1" applyFill="1" applyBorder="1" applyAlignment="1" applyProtection="1">
      <alignment horizontal="left" vertical="center" wrapText="1"/>
      <protection/>
    </xf>
    <xf numFmtId="0" fontId="65" fillId="35" borderId="11" xfId="65" applyNumberFormat="1" applyFont="1" applyFill="1" applyBorder="1" applyAlignment="1" applyProtection="1">
      <alignment horizontal="center" vertical="center" wrapText="1"/>
      <protection/>
    </xf>
    <xf numFmtId="2" fontId="65" fillId="35" borderId="11" xfId="65" applyNumberFormat="1" applyFont="1" applyFill="1" applyBorder="1" applyAlignment="1" applyProtection="1">
      <alignment horizontal="center" vertical="center" wrapText="1"/>
      <protection/>
    </xf>
    <xf numFmtId="0" fontId="65" fillId="35" borderId="0" xfId="58" applyNumberFormat="1" applyFont="1" applyFill="1" applyBorder="1" applyAlignment="1" applyProtection="1">
      <alignment vertical="center" wrapText="1"/>
      <protection/>
    </xf>
    <xf numFmtId="0" fontId="65" fillId="35" borderId="11" xfId="58" applyNumberFormat="1" applyFont="1" applyFill="1" applyBorder="1" applyAlignment="1" applyProtection="1">
      <alignment horizontal="left" vertical="center" wrapText="1"/>
      <protection/>
    </xf>
    <xf numFmtId="0" fontId="65" fillId="35" borderId="11" xfId="65" applyNumberFormat="1" applyFont="1" applyFill="1" applyBorder="1" applyAlignment="1" applyProtection="1">
      <alignment horizontal="center" vertical="center" wrapText="1"/>
      <protection locked="0"/>
    </xf>
    <xf numFmtId="180" fontId="65" fillId="35" borderId="11" xfId="58" applyNumberFormat="1" applyFont="1" applyFill="1" applyBorder="1" applyAlignment="1" applyProtection="1">
      <alignment horizontal="center" vertical="center" wrapText="1"/>
      <protection/>
    </xf>
    <xf numFmtId="181" fontId="65" fillId="35" borderId="0" xfId="58" applyNumberFormat="1" applyFont="1" applyFill="1" applyBorder="1" applyAlignment="1" applyProtection="1">
      <alignment vertical="center" wrapText="1"/>
      <protection/>
    </xf>
    <xf numFmtId="0" fontId="17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11" xfId="58" applyNumberFormat="1" applyFont="1" applyFill="1" applyBorder="1" applyAlignment="1" applyProtection="1">
      <alignment vertical="center" wrapText="1"/>
      <protection/>
    </xf>
    <xf numFmtId="4" fontId="5" fillId="35" borderId="11" xfId="72" applyNumberFormat="1" applyFont="1" applyFill="1" applyBorder="1" applyAlignment="1" applyProtection="1">
      <alignment horizontal="right" vertical="center" wrapText="1"/>
      <protection/>
    </xf>
    <xf numFmtId="0" fontId="2" fillId="35" borderId="11" xfId="58" applyNumberFormat="1" applyFont="1" applyFill="1" applyBorder="1" applyAlignment="1" applyProtection="1">
      <alignment horizontal="center" vertical="center" wrapText="1"/>
      <protection/>
    </xf>
    <xf numFmtId="0" fontId="2" fillId="35" borderId="11" xfId="58" applyNumberFormat="1" applyFont="1" applyFill="1" applyBorder="1" applyAlignment="1" applyProtection="1">
      <alignment horizontal="left" vertical="center" wrapText="1"/>
      <protection/>
    </xf>
    <xf numFmtId="4" fontId="2" fillId="35" borderId="11" xfId="72" applyNumberFormat="1" applyFont="1" applyFill="1" applyBorder="1" applyAlignment="1" applyProtection="1">
      <alignment horizontal="right" vertical="center" wrapText="1"/>
      <protection/>
    </xf>
    <xf numFmtId="0" fontId="17" fillId="35" borderId="0" xfId="58" applyNumberFormat="1" applyFont="1" applyFill="1" applyBorder="1" applyAlignment="1" applyProtection="1">
      <alignment vertical="center" wrapText="1"/>
      <protection/>
    </xf>
    <xf numFmtId="0" fontId="2" fillId="35" borderId="11" xfId="42" applyNumberFormat="1" applyFont="1" applyFill="1" applyBorder="1" applyAlignment="1" applyProtection="1">
      <alignment horizontal="left" vertical="center" wrapText="1"/>
      <protection/>
    </xf>
    <xf numFmtId="0" fontId="5" fillId="35" borderId="11" xfId="58" applyNumberFormat="1" applyFont="1" applyFill="1" applyBorder="1" applyAlignment="1" applyProtection="1">
      <alignment horizontal="left" vertical="center" wrapText="1"/>
      <protection/>
    </xf>
    <xf numFmtId="0" fontId="2" fillId="35" borderId="11" xfId="56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vertical="center" wrapText="1"/>
      <protection/>
    </xf>
    <xf numFmtId="4" fontId="5" fillId="0" borderId="11" xfId="72" applyNumberFormat="1" applyFont="1" applyFill="1" applyBorder="1" applyAlignment="1" applyProtection="1">
      <alignment horizontal="right" vertical="center" wrapText="1"/>
      <protection/>
    </xf>
    <xf numFmtId="0" fontId="2" fillId="36" borderId="0" xfId="58" applyNumberFormat="1" applyFont="1" applyFill="1" applyBorder="1" applyAlignment="1" applyProtection="1">
      <alignment vertical="center" wrapText="1"/>
      <protection/>
    </xf>
    <xf numFmtId="0" fontId="2" fillId="35" borderId="0" xfId="72" applyNumberFormat="1" applyFont="1" applyFill="1" applyBorder="1" applyAlignment="1" applyProtection="1">
      <alignment horizontal="right" vertical="center" wrapText="1"/>
      <protection/>
    </xf>
    <xf numFmtId="0" fontId="5" fillId="35" borderId="11" xfId="50" applyNumberFormat="1" applyFont="1" applyFill="1" applyBorder="1" applyAlignment="1" applyProtection="1">
      <alignment horizontal="left" vertical="center" wrapText="1"/>
      <protection/>
    </xf>
    <xf numFmtId="0" fontId="5" fillId="35" borderId="11" xfId="50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50" applyNumberFormat="1" applyFont="1" applyFill="1" applyBorder="1" applyAlignment="1" applyProtection="1">
      <alignment horizontal="right" vertical="center" wrapText="1"/>
      <protection locked="0"/>
    </xf>
    <xf numFmtId="0" fontId="66" fillId="35" borderId="11" xfId="58" applyNumberFormat="1" applyFont="1" applyFill="1" applyBorder="1" applyAlignment="1" applyProtection="1">
      <alignment vertical="center" wrapText="1"/>
      <protection/>
    </xf>
    <xf numFmtId="0" fontId="66" fillId="35" borderId="11" xfId="58" applyNumberFormat="1" applyFont="1" applyFill="1" applyBorder="1" applyAlignment="1" applyProtection="1">
      <alignment horizontal="center" vertical="center" wrapText="1"/>
      <protection/>
    </xf>
    <xf numFmtId="0" fontId="66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66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66" fillId="35" borderId="0" xfId="58" applyNumberFormat="1" applyFont="1" applyFill="1" applyBorder="1" applyAlignment="1" applyProtection="1">
      <alignment vertical="center" wrapText="1"/>
      <protection/>
    </xf>
    <xf numFmtId="0" fontId="2" fillId="35" borderId="11" xfId="50" applyNumberFormat="1" applyFont="1" applyFill="1" applyBorder="1" applyAlignment="1" applyProtection="1">
      <alignment horizontal="center" vertical="center" wrapText="1"/>
      <protection/>
    </xf>
    <xf numFmtId="0" fontId="2" fillId="35" borderId="11" xfId="58" applyNumberFormat="1" applyFont="1" applyFill="1" applyBorder="1" applyAlignment="1" applyProtection="1">
      <alignment vertical="center" wrapText="1"/>
      <protection/>
    </xf>
    <xf numFmtId="0" fontId="2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2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66" fillId="35" borderId="11" xfId="73" applyNumberFormat="1" applyFont="1" applyFill="1" applyBorder="1" applyAlignment="1" applyProtection="1">
      <alignment horizontal="right" vertical="center" wrapText="1"/>
      <protection/>
    </xf>
    <xf numFmtId="4" fontId="66" fillId="35" borderId="11" xfId="73" applyNumberFormat="1" applyFont="1" applyFill="1" applyBorder="1" applyAlignment="1" applyProtection="1">
      <alignment horizontal="right" vertical="center" wrapText="1"/>
      <protection/>
    </xf>
    <xf numFmtId="0" fontId="2" fillId="35" borderId="11" xfId="73" applyNumberFormat="1" applyFont="1" applyFill="1" applyBorder="1" applyAlignment="1" applyProtection="1">
      <alignment horizontal="right" vertical="center" wrapText="1"/>
      <protection locked="0"/>
    </xf>
    <xf numFmtId="4" fontId="2" fillId="35" borderId="11" xfId="73" applyNumberFormat="1" applyFont="1" applyFill="1" applyBorder="1" applyAlignment="1" applyProtection="1">
      <alignment horizontal="right" vertical="center" wrapText="1"/>
      <protection locked="0"/>
    </xf>
    <xf numFmtId="0" fontId="5" fillId="35" borderId="15" xfId="58" applyNumberFormat="1" applyFont="1" applyFill="1" applyBorder="1" applyAlignment="1" applyProtection="1">
      <alignment horizontal="center" vertical="center" wrapText="1"/>
      <protection/>
    </xf>
    <xf numFmtId="0" fontId="5" fillId="35" borderId="11" xfId="73" applyNumberFormat="1" applyFont="1" applyFill="1" applyBorder="1" applyAlignment="1" applyProtection="1">
      <alignment horizontal="right" vertical="center" wrapText="1"/>
      <protection/>
    </xf>
    <xf numFmtId="4" fontId="5" fillId="35" borderId="11" xfId="73" applyNumberFormat="1" applyFont="1" applyFill="1" applyBorder="1" applyAlignment="1" applyProtection="1">
      <alignment horizontal="right" vertical="center" wrapText="1"/>
      <protection/>
    </xf>
    <xf numFmtId="0" fontId="20" fillId="35" borderId="0" xfId="58" applyNumberFormat="1" applyFont="1" applyFill="1" applyBorder="1" applyAlignment="1" applyProtection="1">
      <alignment vertical="center" wrapText="1"/>
      <protection/>
    </xf>
    <xf numFmtId="0" fontId="67" fillId="35" borderId="11" xfId="58" applyNumberFormat="1" applyFont="1" applyFill="1" applyBorder="1" applyAlignment="1" applyProtection="1">
      <alignment horizontal="center" vertical="center" wrapText="1"/>
      <protection/>
    </xf>
    <xf numFmtId="0" fontId="67" fillId="35" borderId="11" xfId="73" applyNumberFormat="1" applyFont="1" applyFill="1" applyBorder="1" applyAlignment="1" applyProtection="1">
      <alignment horizontal="right" vertical="center" wrapText="1"/>
      <protection/>
    </xf>
    <xf numFmtId="4" fontId="67" fillId="35" borderId="11" xfId="73" applyNumberFormat="1" applyFont="1" applyFill="1" applyBorder="1" applyAlignment="1" applyProtection="1">
      <alignment horizontal="right" vertical="center" wrapText="1"/>
      <protection/>
    </xf>
    <xf numFmtId="0" fontId="68" fillId="35" borderId="0" xfId="58" applyNumberFormat="1" applyFont="1" applyFill="1" applyBorder="1" applyAlignment="1" applyProtection="1">
      <alignment vertical="center" wrapText="1"/>
      <protection/>
    </xf>
    <xf numFmtId="0" fontId="5" fillId="35" borderId="11" xfId="42" applyNumberFormat="1" applyFont="1" applyFill="1" applyBorder="1" applyAlignment="1" applyProtection="1">
      <alignment horizontal="left" vertical="center" wrapText="1"/>
      <protection/>
    </xf>
    <xf numFmtId="0" fontId="5" fillId="35" borderId="11" xfId="72" applyNumberFormat="1" applyFont="1" applyFill="1" applyBorder="1" applyAlignment="1" applyProtection="1">
      <alignment horizontal="right" vertical="center" wrapText="1"/>
      <protection/>
    </xf>
    <xf numFmtId="0" fontId="66" fillId="35" borderId="11" xfId="50" applyNumberFormat="1" applyFont="1" applyFill="1" applyBorder="1" applyAlignment="1" applyProtection="1">
      <alignment horizontal="left" vertical="center" wrapText="1"/>
      <protection/>
    </xf>
    <xf numFmtId="2" fontId="66" fillId="35" borderId="11" xfId="73" applyNumberFormat="1" applyFont="1" applyFill="1" applyBorder="1" applyAlignment="1" applyProtection="1">
      <alignment horizontal="right" vertical="center" wrapText="1"/>
      <protection/>
    </xf>
    <xf numFmtId="0" fontId="69" fillId="35" borderId="0" xfId="58" applyNumberFormat="1" applyFont="1" applyFill="1" applyBorder="1" applyAlignment="1" applyProtection="1">
      <alignment vertical="center" wrapText="1"/>
      <protection/>
    </xf>
    <xf numFmtId="0" fontId="67" fillId="35" borderId="11" xfId="50" applyNumberFormat="1" applyFont="1" applyFill="1" applyBorder="1" applyAlignment="1" applyProtection="1">
      <alignment horizontal="left" vertical="center" wrapText="1"/>
      <protection/>
    </xf>
    <xf numFmtId="2" fontId="67" fillId="35" borderId="11" xfId="73" applyNumberFormat="1" applyFont="1" applyFill="1" applyBorder="1" applyAlignment="1" applyProtection="1">
      <alignment horizontal="right" vertical="center" wrapText="1"/>
      <protection/>
    </xf>
    <xf numFmtId="0" fontId="5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2" fillId="35" borderId="11" xfId="50" applyNumberFormat="1" applyFont="1" applyFill="1" applyBorder="1" applyAlignment="1" applyProtection="1">
      <alignment horizontal="left" vertical="center" wrapText="1"/>
      <protection/>
    </xf>
    <xf numFmtId="0" fontId="2" fillId="35" borderId="11" xfId="73" applyNumberFormat="1" applyFont="1" applyFill="1" applyBorder="1" applyAlignment="1" applyProtection="1">
      <alignment horizontal="right" vertical="center" wrapText="1"/>
      <protection/>
    </xf>
    <xf numFmtId="4" fontId="2" fillId="35" borderId="11" xfId="73" applyNumberFormat="1" applyFont="1" applyFill="1" applyBorder="1" applyAlignment="1" applyProtection="1">
      <alignment horizontal="right" vertical="center" wrapText="1"/>
      <protection/>
    </xf>
    <xf numFmtId="0" fontId="5" fillId="35" borderId="11" xfId="56" applyNumberFormat="1" applyFont="1" applyFill="1" applyBorder="1" applyAlignment="1" applyProtection="1">
      <alignment horizontal="left" vertical="center" wrapText="1"/>
      <protection/>
    </xf>
    <xf numFmtId="0" fontId="17" fillId="36" borderId="0" xfId="58" applyNumberFormat="1" applyFont="1" applyFill="1" applyBorder="1" applyAlignment="1" applyProtection="1">
      <alignment vertical="center" wrapText="1"/>
      <protection/>
    </xf>
    <xf numFmtId="0" fontId="66" fillId="0" borderId="11" xfId="58" applyNumberFormat="1" applyFont="1" applyFill="1" applyBorder="1" applyAlignment="1" applyProtection="1">
      <alignment vertical="center" wrapText="1"/>
      <protection/>
    </xf>
    <xf numFmtId="0" fontId="67" fillId="0" borderId="11" xfId="58" applyNumberFormat="1" applyFont="1" applyFill="1" applyBorder="1" applyAlignment="1" applyProtection="1">
      <alignment vertical="center" wrapText="1"/>
      <protection/>
    </xf>
    <xf numFmtId="0" fontId="67" fillId="0" borderId="11" xfId="58" applyNumberFormat="1" applyFont="1" applyFill="1" applyBorder="1" applyAlignment="1" applyProtection="1">
      <alignment horizontal="center" vertical="center" wrapText="1"/>
      <protection/>
    </xf>
    <xf numFmtId="2" fontId="67" fillId="0" borderId="11" xfId="64" applyNumberFormat="1" applyFont="1" applyFill="1" applyBorder="1" applyAlignment="1" applyProtection="1">
      <alignment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11" xfId="50" applyNumberFormat="1" applyFont="1" applyFill="1" applyBorder="1" applyAlignment="1" applyProtection="1">
      <alignment horizontal="center" vertical="center" wrapText="1"/>
      <protection/>
    </xf>
    <xf numFmtId="0" fontId="17" fillId="0" borderId="11" xfId="50" applyNumberFormat="1" applyFont="1" applyFill="1" applyBorder="1" applyAlignment="1" applyProtection="1">
      <alignment horizontal="center" vertical="center" wrapText="1"/>
      <protection/>
    </xf>
    <xf numFmtId="0" fontId="17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vertical="center" wrapText="1"/>
      <protection/>
    </xf>
    <xf numFmtId="4" fontId="2" fillId="0" borderId="11" xfId="7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58" applyNumberFormat="1" applyFont="1" applyFill="1" applyBorder="1" applyAlignment="1" applyProtection="1">
      <alignment vertical="center" wrapText="1"/>
      <protection/>
    </xf>
    <xf numFmtId="0" fontId="2" fillId="36" borderId="0" xfId="58" applyNumberFormat="1" applyFont="1" applyFill="1" applyAlignment="1" applyProtection="1">
      <alignment vertical="center" wrapText="1"/>
      <protection/>
    </xf>
    <xf numFmtId="4" fontId="2" fillId="35" borderId="0" xfId="58" applyNumberFormat="1" applyFont="1" applyFill="1" applyAlignment="1" applyProtection="1">
      <alignment vertical="center" wrapText="1"/>
      <protection/>
    </xf>
    <xf numFmtId="0" fontId="5" fillId="35" borderId="11" xfId="58" applyNumberFormat="1" applyFont="1" applyFill="1" applyBorder="1" applyAlignment="1" applyProtection="1">
      <alignment horizontal="right" vertical="center" wrapText="1"/>
      <protection/>
    </xf>
    <xf numFmtId="0" fontId="67" fillId="35" borderId="11" xfId="58" applyNumberFormat="1" applyFont="1" applyFill="1" applyBorder="1" applyAlignment="1" applyProtection="1">
      <alignment horizontal="right" vertical="center" wrapText="1"/>
      <protection/>
    </xf>
    <xf numFmtId="2" fontId="66" fillId="35" borderId="11" xfId="58" applyNumberFormat="1" applyFont="1" applyFill="1" applyBorder="1" applyAlignment="1" applyProtection="1">
      <alignment horizontal="right" vertical="center" wrapText="1"/>
      <protection/>
    </xf>
    <xf numFmtId="2" fontId="67" fillId="35" borderId="11" xfId="58" applyNumberFormat="1" applyFont="1" applyFill="1" applyBorder="1" applyAlignment="1" applyProtection="1">
      <alignment horizontal="right" vertical="center" wrapText="1"/>
      <protection/>
    </xf>
    <xf numFmtId="0" fontId="2" fillId="35" borderId="11" xfId="58" applyNumberFormat="1" applyFont="1" applyFill="1" applyBorder="1" applyAlignment="1" applyProtection="1">
      <alignment horizontal="right" vertical="center" wrapText="1"/>
      <protection/>
    </xf>
    <xf numFmtId="0" fontId="67" fillId="0" borderId="11" xfId="58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9" fillId="34" borderId="16" xfId="0" applyFont="1" applyFill="1" applyBorder="1" applyAlignment="1" applyProtection="1">
      <alignment wrapText="1"/>
      <protection/>
    </xf>
    <xf numFmtId="0" fontId="9" fillId="34" borderId="18" xfId="0" applyFont="1" applyFill="1" applyBorder="1" applyAlignment="1" applyProtection="1">
      <alignment wrapText="1"/>
      <protection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70" fillId="0" borderId="11" xfId="42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5" fillId="35" borderId="15" xfId="58" applyNumberFormat="1" applyFont="1" applyFill="1" applyBorder="1" applyAlignment="1" applyProtection="1">
      <alignment horizontal="center" vertical="center" wrapText="1"/>
      <protection/>
    </xf>
    <xf numFmtId="0" fontId="5" fillId="35" borderId="12" xfId="58" applyNumberFormat="1" applyFont="1" applyFill="1" applyBorder="1" applyAlignment="1" applyProtection="1">
      <alignment horizontal="center" vertical="center" wrapText="1"/>
      <protection/>
    </xf>
    <xf numFmtId="0" fontId="5" fillId="35" borderId="15" xfId="50" applyNumberFormat="1" applyFont="1" applyFill="1" applyBorder="1" applyAlignment="1" applyProtection="1">
      <alignment horizontal="left" vertical="center" wrapText="1"/>
      <protection/>
    </xf>
    <xf numFmtId="0" fontId="5" fillId="35" borderId="12" xfId="50" applyNumberFormat="1" applyFont="1" applyFill="1" applyBorder="1" applyAlignment="1" applyProtection="1">
      <alignment horizontal="left" vertical="center" wrapText="1"/>
      <protection/>
    </xf>
    <xf numFmtId="0" fontId="5" fillId="35" borderId="0" xfId="58" applyNumberFormat="1" applyFont="1" applyFill="1" applyAlignment="1" applyProtection="1">
      <alignment horizontal="center" vertical="center" wrapText="1"/>
      <protection/>
    </xf>
    <xf numFmtId="0" fontId="5" fillId="0" borderId="0" xfId="59" applyNumberFormat="1" applyFont="1" applyFill="1" applyBorder="1" applyAlignment="1" applyProtection="1">
      <alignment horizontal="left" vertical="center" wrapText="1"/>
      <protection/>
    </xf>
    <xf numFmtId="0" fontId="5" fillId="35" borderId="0" xfId="58" applyNumberFormat="1" applyFont="1" applyFill="1" applyBorder="1" applyAlignment="1" applyProtection="1">
      <alignment horizontal="left" vertical="center" wrapText="1"/>
      <protection/>
    </xf>
    <xf numFmtId="0" fontId="2" fillId="35" borderId="15" xfId="50" applyNumberFormat="1" applyFont="1" applyFill="1" applyBorder="1" applyAlignment="1" applyProtection="1">
      <alignment horizontal="center" vertical="center" wrapText="1"/>
      <protection/>
    </xf>
    <xf numFmtId="0" fontId="2" fillId="35" borderId="12" xfId="50" applyNumberFormat="1" applyFont="1" applyFill="1" applyBorder="1" applyAlignment="1" applyProtection="1">
      <alignment horizontal="center" vertical="center" wrapText="1"/>
      <protection/>
    </xf>
    <xf numFmtId="0" fontId="2" fillId="35" borderId="15" xfId="58" applyNumberFormat="1" applyFont="1" applyFill="1" applyBorder="1" applyAlignment="1" applyProtection="1">
      <alignment horizontal="center" vertical="center" wrapText="1"/>
      <protection/>
    </xf>
    <xf numFmtId="0" fontId="2" fillId="35" borderId="12" xfId="58" applyNumberFormat="1" applyFont="1" applyFill="1" applyBorder="1" applyAlignment="1" applyProtection="1">
      <alignment horizontal="center" vertical="center" wrapText="1"/>
      <protection/>
    </xf>
    <xf numFmtId="0" fontId="17" fillId="35" borderId="15" xfId="58" applyNumberFormat="1" applyFont="1" applyFill="1" applyBorder="1" applyAlignment="1" applyProtection="1">
      <alignment horizontal="center" vertical="center" wrapText="1"/>
      <protection/>
    </xf>
    <xf numFmtId="0" fontId="17" fillId="35" borderId="12" xfId="58" applyNumberFormat="1" applyFont="1" applyFill="1" applyBorder="1" applyAlignment="1" applyProtection="1">
      <alignment horizontal="center" vertical="center" wrapText="1"/>
      <protection/>
    </xf>
    <xf numFmtId="0" fontId="2" fillId="35" borderId="17" xfId="58" applyNumberFormat="1" applyFont="1" applyFill="1" applyBorder="1" applyAlignment="1" applyProtection="1">
      <alignment horizontal="center" vertical="center" wrapText="1"/>
      <protection/>
    </xf>
    <xf numFmtId="0" fontId="2" fillId="35" borderId="24" xfId="58" applyNumberFormat="1" applyFont="1" applyFill="1" applyBorder="1" applyAlignment="1" applyProtection="1">
      <alignment horizontal="center" vertical="center" wrapText="1"/>
      <protection/>
    </xf>
    <xf numFmtId="0" fontId="5" fillId="35" borderId="18" xfId="58" applyNumberFormat="1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 35 2" xfId="50"/>
    <cellStyle name="Итог" xfId="51"/>
    <cellStyle name="Контрольная ячейка" xfId="52"/>
    <cellStyle name="Название" xfId="53"/>
    <cellStyle name="Нейтральный" xfId="54"/>
    <cellStyle name="Обычный 10 5 2 2" xfId="55"/>
    <cellStyle name="Обычный 19 3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НВВ 2009 постатейно свод по филиалам_09_02_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5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Формула" xfId="71"/>
    <cellStyle name="Формула_GRES.2007.5" xfId="72"/>
    <cellStyle name="Формула_НВВ - сети долгосрочный (15.07) - передано на оформление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94218\Desktop\&#1069;&#1085;&#1077;&#1088;&#1075;&#1086;&#1087;&#1086;&#1090;&#1088;&#1077;&#1073;&#1083;&#1077;&#1085;&#1080;&#1077;\&#1056;&#1069;&#1050;\&#1056;&#1069;&#1050;%202020%20&#1075;&#1086;&#1076;\&#1056;&#1069;&#1050;%20&#1090;&#1072;&#1088;&#1080;&#1092;%20&#1055;&#1088;&#1080;&#1083;&#1086;&#1078;&#1077;&#1085;&#1080;&#1077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.8 Амортизация ЖКХ"/>
      <sheetName val="Пр 8. Амортизация"/>
    </sheetNames>
    <sheetDataSet>
      <sheetData sheetId="3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6">
          <cell r="D16">
            <v>0</v>
          </cell>
        </row>
        <row r="17">
          <cell r="D17">
            <v>9.064</v>
          </cell>
        </row>
        <row r="21">
          <cell r="D21">
            <v>0</v>
          </cell>
        </row>
        <row r="24">
          <cell r="D24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L14" sqref="L14"/>
    </sheetView>
  </sheetViews>
  <sheetFormatPr defaultColWidth="9.00390625" defaultRowHeight="12.75"/>
  <cols>
    <col min="2" max="2" width="15.125" style="0" customWidth="1"/>
    <col min="3" max="3" width="18.625" style="0" customWidth="1"/>
    <col min="4" max="4" width="15.125" style="0" customWidth="1"/>
    <col min="5" max="5" width="10.875" style="0" customWidth="1"/>
    <col min="7" max="7" width="12.25390625" style="0" customWidth="1"/>
  </cols>
  <sheetData>
    <row r="1" spans="3:8" ht="12.75">
      <c r="C1" s="156" t="s">
        <v>38</v>
      </c>
      <c r="D1" s="156"/>
      <c r="E1" s="156"/>
      <c r="F1" s="156"/>
      <c r="G1" s="156"/>
      <c r="H1" s="156"/>
    </row>
    <row r="2" spans="3:13" ht="14.25" customHeight="1">
      <c r="C2" s="13"/>
      <c r="D2" s="6"/>
      <c r="E2" s="6"/>
      <c r="F2" s="6"/>
      <c r="G2" s="6"/>
      <c r="H2" s="15" t="s">
        <v>39</v>
      </c>
      <c r="I2" s="12"/>
      <c r="J2" s="12"/>
      <c r="K2" s="12"/>
      <c r="L2" s="12"/>
      <c r="M2" s="7"/>
    </row>
    <row r="3" spans="3:8" ht="12.75">
      <c r="C3" s="13"/>
      <c r="D3" s="6"/>
      <c r="E3" s="6"/>
      <c r="F3" s="6"/>
      <c r="G3" s="6"/>
      <c r="H3" s="15" t="s">
        <v>40</v>
      </c>
    </row>
    <row r="4" spans="3:46" ht="12.75">
      <c r="C4" s="13"/>
      <c r="D4" s="6"/>
      <c r="E4" s="6"/>
      <c r="F4" s="6"/>
      <c r="G4" s="6"/>
      <c r="H4" s="15" t="s">
        <v>41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3:46" ht="12.75">
      <c r="C5" s="13"/>
      <c r="D5" s="6"/>
      <c r="E5" s="6"/>
      <c r="F5" s="6"/>
      <c r="G5" s="6"/>
      <c r="H5" s="15" t="s">
        <v>42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5:46" ht="12.75"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5:46" ht="12.75"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5:46" ht="12.75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5:46" ht="12.75"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1" spans="1:7" ht="18" customHeight="1">
      <c r="A11" s="157" t="s">
        <v>32</v>
      </c>
      <c r="B11" s="157"/>
      <c r="C11" s="157"/>
      <c r="D11" s="157"/>
      <c r="E11" s="157"/>
      <c r="F11" s="157"/>
      <c r="G11" s="157"/>
    </row>
    <row r="12" spans="1:7" ht="36" customHeight="1">
      <c r="A12" s="158" t="s">
        <v>37</v>
      </c>
      <c r="B12" s="158"/>
      <c r="C12" s="158"/>
      <c r="D12" s="158"/>
      <c r="E12" s="158"/>
      <c r="F12" s="158"/>
      <c r="G12" s="158"/>
    </row>
    <row r="13" spans="2:4" ht="16.5">
      <c r="B13" s="11" t="s">
        <v>36</v>
      </c>
      <c r="C13" s="163" t="s">
        <v>203</v>
      </c>
      <c r="D13" s="163"/>
    </row>
    <row r="14" spans="2:4" ht="15" customHeight="1">
      <c r="B14" s="8"/>
      <c r="C14" s="162" t="s">
        <v>33</v>
      </c>
      <c r="D14" s="162"/>
    </row>
    <row r="15" ht="15.75">
      <c r="B15" s="9"/>
    </row>
    <row r="16" ht="15.75">
      <c r="B16" s="9"/>
    </row>
    <row r="17" spans="1:7" ht="39.75" customHeight="1">
      <c r="A17" s="159" t="s">
        <v>34</v>
      </c>
      <c r="B17" s="159"/>
      <c r="C17" s="159"/>
      <c r="D17" s="159"/>
      <c r="E17" s="159"/>
      <c r="F17" s="159"/>
      <c r="G17" s="159"/>
    </row>
    <row r="18" spans="1:7" ht="12.75">
      <c r="A18" s="160" t="s">
        <v>35</v>
      </c>
      <c r="B18" s="160"/>
      <c r="C18" s="160"/>
      <c r="D18" s="160"/>
      <c r="E18" s="160"/>
      <c r="F18" s="160"/>
      <c r="G18" s="160"/>
    </row>
    <row r="19" ht="12.75">
      <c r="B19" s="6"/>
    </row>
    <row r="20" spans="1:7" ht="12.75" customHeight="1">
      <c r="A20" s="161" t="s">
        <v>18</v>
      </c>
      <c r="B20" s="161"/>
      <c r="C20" s="161"/>
      <c r="D20" s="161"/>
      <c r="E20" s="161"/>
      <c r="F20" s="161"/>
      <c r="G20" s="161"/>
    </row>
    <row r="21" ht="12.75">
      <c r="B21" s="10"/>
    </row>
    <row r="22" spans="2:7" ht="16.5">
      <c r="B22" s="152" t="s">
        <v>30</v>
      </c>
      <c r="C22" s="152"/>
      <c r="D22" s="152"/>
      <c r="E22" s="152"/>
      <c r="F22" s="152"/>
      <c r="G22" s="152"/>
    </row>
    <row r="23" ht="12.75">
      <c r="B23" s="10"/>
    </row>
    <row r="25" spans="2:7" ht="88.5" customHeight="1">
      <c r="B25" s="151" t="s">
        <v>15</v>
      </c>
      <c r="C25" s="151"/>
      <c r="D25" s="153" t="s">
        <v>16</v>
      </c>
      <c r="E25" s="153"/>
      <c r="F25" s="153"/>
      <c r="G25" s="153"/>
    </row>
    <row r="26" spans="2:7" ht="41.25" customHeight="1">
      <c r="B26" s="151" t="s">
        <v>17</v>
      </c>
      <c r="C26" s="151"/>
      <c r="D26" s="154" t="s">
        <v>18</v>
      </c>
      <c r="E26" s="154"/>
      <c r="F26" s="154"/>
      <c r="G26" s="154"/>
    </row>
    <row r="27" spans="2:7" ht="48" customHeight="1">
      <c r="B27" s="151" t="s">
        <v>19</v>
      </c>
      <c r="C27" s="151"/>
      <c r="D27" s="154" t="s">
        <v>31</v>
      </c>
      <c r="E27" s="154"/>
      <c r="F27" s="154"/>
      <c r="G27" s="154"/>
    </row>
    <row r="28" spans="2:7" ht="54.75" customHeight="1">
      <c r="B28" s="151" t="s">
        <v>20</v>
      </c>
      <c r="C28" s="151"/>
      <c r="D28" s="154" t="s">
        <v>31</v>
      </c>
      <c r="E28" s="154"/>
      <c r="F28" s="154"/>
      <c r="G28" s="154"/>
    </row>
    <row r="29" spans="2:7" ht="20.25" customHeight="1">
      <c r="B29" s="151" t="s">
        <v>21</v>
      </c>
      <c r="C29" s="151"/>
      <c r="D29" s="155">
        <v>2439005538</v>
      </c>
      <c r="E29" s="155"/>
      <c r="F29" s="155"/>
      <c r="G29" s="155"/>
    </row>
    <row r="30" spans="2:7" ht="18.75" customHeight="1">
      <c r="B30" s="151" t="s">
        <v>22</v>
      </c>
      <c r="C30" s="151"/>
      <c r="D30" s="155">
        <v>243901001</v>
      </c>
      <c r="E30" s="155"/>
      <c r="F30" s="155"/>
      <c r="G30" s="155"/>
    </row>
    <row r="31" spans="2:7" ht="24.75" customHeight="1">
      <c r="B31" s="151" t="s">
        <v>23</v>
      </c>
      <c r="C31" s="151"/>
      <c r="D31" s="154" t="s">
        <v>186</v>
      </c>
      <c r="E31" s="154"/>
      <c r="F31" s="154"/>
      <c r="G31" s="154"/>
    </row>
    <row r="32" spans="2:7" ht="27" customHeight="1">
      <c r="B32" s="151" t="s">
        <v>24</v>
      </c>
      <c r="C32" s="151"/>
      <c r="D32" s="164" t="s">
        <v>25</v>
      </c>
      <c r="E32" s="164"/>
      <c r="F32" s="164"/>
      <c r="G32" s="164"/>
    </row>
    <row r="33" spans="2:7" ht="22.5" customHeight="1">
      <c r="B33" s="151" t="s">
        <v>26</v>
      </c>
      <c r="C33" s="151"/>
      <c r="D33" s="154" t="s">
        <v>27</v>
      </c>
      <c r="E33" s="154"/>
      <c r="F33" s="154"/>
      <c r="G33" s="154"/>
    </row>
    <row r="34" spans="2:7" ht="19.5" customHeight="1">
      <c r="B34" s="151" t="s">
        <v>28</v>
      </c>
      <c r="C34" s="151"/>
      <c r="D34" s="154" t="s">
        <v>29</v>
      </c>
      <c r="E34" s="154"/>
      <c r="F34" s="154"/>
      <c r="G34" s="154"/>
    </row>
  </sheetData>
  <sheetProtection/>
  <mergeCells count="29">
    <mergeCell ref="C14:D14"/>
    <mergeCell ref="C13:D13"/>
    <mergeCell ref="B34:C34"/>
    <mergeCell ref="D30:G30"/>
    <mergeCell ref="D33:G33"/>
    <mergeCell ref="D34:G34"/>
    <mergeCell ref="D32:G32"/>
    <mergeCell ref="D31:G31"/>
    <mergeCell ref="B30:C30"/>
    <mergeCell ref="B31:C31"/>
    <mergeCell ref="C1:H1"/>
    <mergeCell ref="A11:G11"/>
    <mergeCell ref="A12:G12"/>
    <mergeCell ref="A17:G17"/>
    <mergeCell ref="A18:G18"/>
    <mergeCell ref="B29:C29"/>
    <mergeCell ref="B26:C26"/>
    <mergeCell ref="B27:C27"/>
    <mergeCell ref="B28:C28"/>
    <mergeCell ref="A20:G20"/>
    <mergeCell ref="B32:C32"/>
    <mergeCell ref="B33:C33"/>
    <mergeCell ref="B22:G22"/>
    <mergeCell ref="D25:G25"/>
    <mergeCell ref="D26:G26"/>
    <mergeCell ref="D27:G27"/>
    <mergeCell ref="D28:G28"/>
    <mergeCell ref="D29:G29"/>
    <mergeCell ref="B25:C25"/>
  </mergeCells>
  <hyperlinks>
    <hyperlink ref="D32" r:id="rId1" display="mupgkh79@mail.ru"/>
  </hyperlinks>
  <printOptions/>
  <pageMargins left="0.5118110236220472" right="0.31496062992125984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4">
      <selection activeCell="L21" sqref="L21"/>
    </sheetView>
  </sheetViews>
  <sheetFormatPr defaultColWidth="9.00390625" defaultRowHeight="12.75"/>
  <cols>
    <col min="1" max="1" width="6.125" style="0" customWidth="1"/>
    <col min="2" max="2" width="28.25390625" style="0" customWidth="1"/>
    <col min="3" max="3" width="12.375" style="0" customWidth="1"/>
    <col min="4" max="4" width="13.75390625" style="0" customWidth="1"/>
    <col min="5" max="5" width="13.25390625" style="0" customWidth="1"/>
    <col min="6" max="6" width="13.125" style="0" customWidth="1"/>
    <col min="7" max="7" width="13.875" style="0" customWidth="1"/>
    <col min="8" max="8" width="13.375" style="0" customWidth="1"/>
    <col min="9" max="10" width="13.25390625" style="0" customWidth="1"/>
  </cols>
  <sheetData>
    <row r="1" spans="7:9" ht="12.75">
      <c r="G1" s="13"/>
      <c r="H1" s="13"/>
      <c r="I1" s="14" t="s">
        <v>192</v>
      </c>
    </row>
    <row r="2" spans="7:9" ht="12.75">
      <c r="G2" s="13"/>
      <c r="H2" s="13"/>
      <c r="I2" s="14" t="s">
        <v>43</v>
      </c>
    </row>
    <row r="3" spans="7:9" ht="12.75">
      <c r="G3" s="13"/>
      <c r="H3" s="13"/>
      <c r="I3" s="14" t="s">
        <v>44</v>
      </c>
    </row>
    <row r="6" spans="2:9" ht="15.75">
      <c r="B6" s="165" t="s">
        <v>190</v>
      </c>
      <c r="C6" s="165"/>
      <c r="D6" s="165"/>
      <c r="E6" s="165"/>
      <c r="F6" s="165"/>
      <c r="G6" s="165"/>
      <c r="H6" s="165"/>
      <c r="I6" s="131"/>
    </row>
    <row r="8" spans="1:8" ht="18.75">
      <c r="A8" s="166" t="s">
        <v>45</v>
      </c>
      <c r="B8" s="166"/>
      <c r="C8" s="166"/>
      <c r="D8" s="166"/>
      <c r="E8" s="166"/>
      <c r="F8" s="166"/>
      <c r="G8" s="166"/>
      <c r="H8" s="166"/>
    </row>
    <row r="9" spans="1:8" ht="18.75">
      <c r="A9" s="166" t="s">
        <v>46</v>
      </c>
      <c r="B9" s="166"/>
      <c r="C9" s="166"/>
      <c r="D9" s="166"/>
      <c r="E9" s="166"/>
      <c r="F9" s="166"/>
      <c r="G9" s="166"/>
      <c r="H9" s="166"/>
    </row>
    <row r="10" spans="1:8" ht="20.25">
      <c r="A10" s="4"/>
      <c r="B10" s="166" t="s">
        <v>202</v>
      </c>
      <c r="C10" s="166"/>
      <c r="D10" s="166"/>
      <c r="E10" s="166"/>
      <c r="F10" s="166"/>
      <c r="G10" s="166"/>
      <c r="H10" s="166"/>
    </row>
    <row r="11" spans="1:7" ht="13.5" customHeight="1">
      <c r="A11" s="4"/>
      <c r="B11" s="5"/>
      <c r="C11" s="5"/>
      <c r="D11" s="5"/>
      <c r="E11" s="5"/>
      <c r="F11" s="4"/>
      <c r="G11" s="4"/>
    </row>
    <row r="12" spans="1:7" ht="16.5" customHeight="1">
      <c r="A12" s="4"/>
      <c r="B12" s="5"/>
      <c r="C12" s="5"/>
      <c r="D12" s="5"/>
      <c r="E12" s="5"/>
      <c r="F12" s="4"/>
      <c r="G12" s="4"/>
    </row>
    <row r="13" spans="1:9" ht="21.75" customHeight="1">
      <c r="A13" s="21"/>
      <c r="B13" s="27"/>
      <c r="C13" s="167" t="s">
        <v>2</v>
      </c>
      <c r="D13" s="170" t="s">
        <v>208</v>
      </c>
      <c r="E13" s="171"/>
      <c r="F13" s="170" t="s">
        <v>47</v>
      </c>
      <c r="G13" s="171"/>
      <c r="H13" s="170" t="s">
        <v>48</v>
      </c>
      <c r="I13" s="171"/>
    </row>
    <row r="14" spans="1:9" ht="16.5" customHeight="1">
      <c r="A14" s="22"/>
      <c r="B14" s="28"/>
      <c r="C14" s="168"/>
      <c r="D14" s="172" t="s">
        <v>209</v>
      </c>
      <c r="E14" s="173"/>
      <c r="F14" s="172" t="s">
        <v>210</v>
      </c>
      <c r="G14" s="173"/>
      <c r="H14" s="172" t="s">
        <v>49</v>
      </c>
      <c r="I14" s="173"/>
    </row>
    <row r="15" spans="1:9" ht="15">
      <c r="A15" s="19"/>
      <c r="B15" s="29"/>
      <c r="C15" s="168"/>
      <c r="D15" s="172" t="s">
        <v>211</v>
      </c>
      <c r="E15" s="173"/>
      <c r="F15" s="174" t="s">
        <v>212</v>
      </c>
      <c r="G15" s="175"/>
      <c r="H15" s="172" t="s">
        <v>50</v>
      </c>
      <c r="I15" s="173"/>
    </row>
    <row r="16" spans="1:9" ht="4.5" customHeight="1">
      <c r="A16" s="23" t="s">
        <v>0</v>
      </c>
      <c r="B16" s="25" t="s">
        <v>1</v>
      </c>
      <c r="C16" s="168"/>
      <c r="D16" s="137"/>
      <c r="E16" s="138"/>
      <c r="F16" s="176"/>
      <c r="G16" s="177"/>
      <c r="H16" s="139"/>
      <c r="I16" s="140"/>
    </row>
    <row r="17" spans="1:9" ht="78.75" customHeight="1">
      <c r="A17" s="24"/>
      <c r="B17" s="26"/>
      <c r="C17" s="169"/>
      <c r="D17" s="141" t="s">
        <v>196</v>
      </c>
      <c r="E17" s="141" t="s">
        <v>197</v>
      </c>
      <c r="F17" s="141" t="s">
        <v>198</v>
      </c>
      <c r="G17" s="141" t="s">
        <v>199</v>
      </c>
      <c r="H17" s="141" t="s">
        <v>200</v>
      </c>
      <c r="I17" s="141" t="s">
        <v>201</v>
      </c>
    </row>
    <row r="18" spans="1:9" ht="15">
      <c r="A18" s="20">
        <v>1</v>
      </c>
      <c r="B18" s="17">
        <f>A18+1</f>
        <v>2</v>
      </c>
      <c r="C18" s="17">
        <v>3</v>
      </c>
      <c r="D18" s="132">
        <v>6</v>
      </c>
      <c r="E18" s="17">
        <v>7</v>
      </c>
      <c r="F18" s="132">
        <v>6</v>
      </c>
      <c r="G18" s="17">
        <v>7</v>
      </c>
      <c r="H18" s="18">
        <v>8</v>
      </c>
      <c r="I18" s="16">
        <v>9</v>
      </c>
    </row>
    <row r="19" spans="1:9" ht="45" customHeight="1">
      <c r="A19" s="30" t="s">
        <v>4</v>
      </c>
      <c r="B19" s="134" t="s">
        <v>3</v>
      </c>
      <c r="C19" s="142"/>
      <c r="D19" s="143"/>
      <c r="E19" s="143"/>
      <c r="F19" s="143"/>
      <c r="G19" s="143"/>
      <c r="H19" s="144"/>
      <c r="I19" s="144"/>
    </row>
    <row r="20" spans="1:9" ht="21.75" customHeight="1">
      <c r="A20" s="31" t="s">
        <v>5</v>
      </c>
      <c r="B20" s="135" t="s">
        <v>6</v>
      </c>
      <c r="C20" s="145" t="s">
        <v>215</v>
      </c>
      <c r="D20" s="146">
        <v>1605.21</v>
      </c>
      <c r="E20" s="147">
        <v>1608.69</v>
      </c>
      <c r="F20" s="146">
        <v>1673.04</v>
      </c>
      <c r="G20" s="147">
        <v>1669.42</v>
      </c>
      <c r="H20" s="146">
        <v>1675.4</v>
      </c>
      <c r="I20" s="147">
        <v>1693.52</v>
      </c>
    </row>
    <row r="21" spans="1:9" ht="25.5" customHeight="1">
      <c r="A21" s="31" t="s">
        <v>13</v>
      </c>
      <c r="B21" s="135" t="s">
        <v>10</v>
      </c>
      <c r="C21" s="148"/>
      <c r="D21" s="149"/>
      <c r="E21" s="147"/>
      <c r="F21" s="149"/>
      <c r="G21" s="147"/>
      <c r="H21" s="149"/>
      <c r="I21" s="147"/>
    </row>
    <row r="22" spans="1:9" ht="51.75" customHeight="1">
      <c r="A22" s="31" t="s">
        <v>14</v>
      </c>
      <c r="B22" s="135" t="s">
        <v>11</v>
      </c>
      <c r="C22" s="150" t="s">
        <v>216</v>
      </c>
      <c r="D22" s="146">
        <v>887414.07</v>
      </c>
      <c r="E22" s="147">
        <v>899082.88</v>
      </c>
      <c r="F22" s="146">
        <v>922910.64</v>
      </c>
      <c r="G22" s="147">
        <v>935046.2</v>
      </c>
      <c r="H22" s="146">
        <v>841957.75</v>
      </c>
      <c r="I22" s="147">
        <v>848858.15</v>
      </c>
    </row>
    <row r="23" spans="1:9" ht="60" customHeight="1">
      <c r="A23" s="31" t="s">
        <v>213</v>
      </c>
      <c r="B23" s="136" t="s">
        <v>214</v>
      </c>
      <c r="C23" s="150" t="s">
        <v>215</v>
      </c>
      <c r="D23" s="142">
        <v>135.81</v>
      </c>
      <c r="E23" s="147">
        <v>134.93</v>
      </c>
      <c r="F23" s="142">
        <v>173.678</v>
      </c>
      <c r="G23" s="147">
        <v>173.678</v>
      </c>
      <c r="H23" s="142">
        <v>171.49</v>
      </c>
      <c r="I23" s="147">
        <v>189.61</v>
      </c>
    </row>
    <row r="24" spans="1:9" ht="15.75" hidden="1">
      <c r="A24" s="30" t="s">
        <v>195</v>
      </c>
      <c r="B24" s="2" t="s">
        <v>8</v>
      </c>
      <c r="C24" s="3" t="s">
        <v>7</v>
      </c>
      <c r="D24" s="3">
        <v>976.14</v>
      </c>
      <c r="E24" s="3">
        <v>1030.8</v>
      </c>
      <c r="F24" s="1">
        <v>1030.8</v>
      </c>
      <c r="G24" s="133">
        <f>SUM(F24*1.03)</f>
        <v>1061.724</v>
      </c>
      <c r="H24" s="1">
        <v>1030.8</v>
      </c>
      <c r="I24" s="133">
        <f>SUM(H24*1.03)</f>
        <v>1061.724</v>
      </c>
    </row>
  </sheetData>
  <sheetProtection/>
  <mergeCells count="14">
    <mergeCell ref="H14:I14"/>
    <mergeCell ref="D15:E15"/>
    <mergeCell ref="F15:G16"/>
    <mergeCell ref="H15:I15"/>
    <mergeCell ref="B6:H6"/>
    <mergeCell ref="A8:H8"/>
    <mergeCell ref="A9:H9"/>
    <mergeCell ref="B10:H10"/>
    <mergeCell ref="C13:C17"/>
    <mergeCell ref="D13:E13"/>
    <mergeCell ref="F13:G13"/>
    <mergeCell ref="H13:I13"/>
    <mergeCell ref="D14:E14"/>
    <mergeCell ref="F14:G14"/>
  </mergeCells>
  <dataValidations count="1">
    <dataValidation type="date" allowBlank="1" showInputMessage="1" showErrorMessage="1" sqref="F21 H21 D19:G19 D21">
      <formula1>1</formula1>
      <formula2>73051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64">
      <selection activeCell="H10" sqref="H10"/>
    </sheetView>
  </sheetViews>
  <sheetFormatPr defaultColWidth="9.25390625" defaultRowHeight="12.75"/>
  <cols>
    <col min="1" max="1" width="10.875" style="32" customWidth="1"/>
    <col min="2" max="2" width="59.125" style="32" customWidth="1"/>
    <col min="3" max="3" width="12.375" style="32" customWidth="1"/>
    <col min="4" max="5" width="21.375" style="32" hidden="1" customWidth="1"/>
    <col min="6" max="6" width="22.625" style="32" customWidth="1"/>
    <col min="7" max="7" width="18.125" style="32" customWidth="1"/>
    <col min="8" max="8" width="26.875" style="32" customWidth="1"/>
    <col min="9" max="9" width="9.25390625" style="32" customWidth="1"/>
    <col min="10" max="10" width="13.125" style="32" bestFit="1" customWidth="1"/>
    <col min="11" max="237" width="9.25390625" style="32" customWidth="1"/>
    <col min="238" max="238" width="13.75390625" style="32" customWidth="1"/>
    <col min="239" max="239" width="59.125" style="32" customWidth="1"/>
    <col min="240" max="240" width="15.75390625" style="32" customWidth="1"/>
    <col min="241" max="241" width="27.25390625" style="32" customWidth="1"/>
    <col min="242" max="245" width="22.375" style="32" customWidth="1"/>
    <col min="246" max="246" width="26.75390625" style="32" customWidth="1"/>
    <col min="247" max="16384" width="9.25390625" style="32" customWidth="1"/>
  </cols>
  <sheetData>
    <row r="1" ht="15.75">
      <c r="H1" s="32" t="s">
        <v>191</v>
      </c>
    </row>
    <row r="3" spans="1:8" ht="17.25" customHeight="1">
      <c r="A3" s="182" t="s">
        <v>189</v>
      </c>
      <c r="B3" s="182"/>
      <c r="C3" s="182"/>
      <c r="D3" s="182"/>
      <c r="E3" s="182"/>
      <c r="F3" s="182"/>
      <c r="G3" s="182"/>
      <c r="H3" s="182"/>
    </row>
    <row r="5" spans="1:256" ht="15.75">
      <c r="A5" s="184"/>
      <c r="B5" s="184"/>
      <c r="C5" s="184"/>
      <c r="D5" s="34"/>
      <c r="E5" s="3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49.5" customHeight="1">
      <c r="A6" s="185" t="s">
        <v>0</v>
      </c>
      <c r="B6" s="187" t="s">
        <v>47</v>
      </c>
      <c r="C6" s="187" t="s">
        <v>51</v>
      </c>
      <c r="D6" s="189" t="s">
        <v>187</v>
      </c>
      <c r="E6" s="189" t="s">
        <v>188</v>
      </c>
      <c r="F6" s="189" t="s">
        <v>207</v>
      </c>
      <c r="G6" s="191" t="s">
        <v>204</v>
      </c>
      <c r="H6" s="192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47.25">
      <c r="A7" s="186"/>
      <c r="B7" s="188"/>
      <c r="C7" s="188"/>
      <c r="D7" s="190"/>
      <c r="E7" s="190"/>
      <c r="F7" s="190"/>
      <c r="G7" s="36" t="s">
        <v>206</v>
      </c>
      <c r="H7" s="36" t="s">
        <v>205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5.7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5.75">
      <c r="A9" s="38" t="s">
        <v>5</v>
      </c>
      <c r="B9" s="39" t="s">
        <v>52</v>
      </c>
      <c r="C9" s="38" t="s">
        <v>53</v>
      </c>
      <c r="D9" s="40">
        <v>6.4</v>
      </c>
      <c r="E9" s="41">
        <v>6</v>
      </c>
      <c r="F9" s="42">
        <v>4</v>
      </c>
      <c r="G9" s="42">
        <v>4</v>
      </c>
      <c r="H9" s="42">
        <v>5.3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5.75">
      <c r="A10" s="38" t="s">
        <v>9</v>
      </c>
      <c r="B10" s="39" t="s">
        <v>54</v>
      </c>
      <c r="C10" s="38" t="s">
        <v>53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5.75">
      <c r="A11" s="38" t="s">
        <v>12</v>
      </c>
      <c r="B11" s="39" t="s">
        <v>55</v>
      </c>
      <c r="C11" s="38" t="s">
        <v>56</v>
      </c>
      <c r="D11" s="45">
        <v>459.48</v>
      </c>
      <c r="E11" s="45">
        <v>639.97</v>
      </c>
      <c r="F11" s="45">
        <v>667.45</v>
      </c>
      <c r="G11" s="45">
        <v>667.45</v>
      </c>
      <c r="H11" s="45">
        <v>667.45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5.75">
      <c r="A12" s="46" t="s">
        <v>57</v>
      </c>
      <c r="B12" s="47" t="s">
        <v>58</v>
      </c>
      <c r="C12" s="46" t="s">
        <v>53</v>
      </c>
      <c r="D12" s="48"/>
      <c r="E12" s="48">
        <v>0</v>
      </c>
      <c r="F12" s="49">
        <f>IF(E11=0,0,(F11-E11)/E11)*100</f>
        <v>4.293951278966205</v>
      </c>
      <c r="G12" s="49">
        <f>IF(F11=0,0,(G11-F11)/F11)*100</f>
        <v>0</v>
      </c>
      <c r="H12" s="49">
        <f>IF(G11=0,0,(H11-G11)/G11)*100</f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ht="15.75">
      <c r="A13" s="46" t="s">
        <v>59</v>
      </c>
      <c r="B13" s="51" t="s">
        <v>60</v>
      </c>
      <c r="C13" s="46"/>
      <c r="D13" s="52"/>
      <c r="E13" s="52">
        <v>0.75</v>
      </c>
      <c r="F13" s="52">
        <v>0.75</v>
      </c>
      <c r="G13" s="52">
        <v>0.75</v>
      </c>
      <c r="H13" s="52">
        <v>0.75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ht="15.75">
      <c r="A14" s="46" t="s">
        <v>61</v>
      </c>
      <c r="B14" s="51" t="s">
        <v>62</v>
      </c>
      <c r="C14" s="46"/>
      <c r="D14" s="46"/>
      <c r="E14" s="46">
        <v>1.05</v>
      </c>
      <c r="F14" s="53">
        <f>(1+F9/100)*(1-F10/100)*(1+F12/100*F13)</f>
        <v>1.062757891776177</v>
      </c>
      <c r="G14" s="53">
        <f>(1+G9/100)*(1-G10/100)*(1+G12/100*G13)</f>
        <v>1.0296</v>
      </c>
      <c r="H14" s="53">
        <f>(1+H9/100)*(1-H10/100)*(1+H12/100*H13)</f>
        <v>1.04247</v>
      </c>
      <c r="I14" s="54"/>
      <c r="J14" s="54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5.75" customHeight="1">
      <c r="A16" s="193" t="s">
        <v>63</v>
      </c>
      <c r="B16" s="193"/>
      <c r="C16" s="193"/>
      <c r="D16" s="34"/>
      <c r="E16" s="34"/>
      <c r="F16" s="33"/>
      <c r="G16" s="43"/>
      <c r="H16" s="4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45" customHeight="1">
      <c r="A17" s="36" t="s">
        <v>0</v>
      </c>
      <c r="B17" s="36" t="s">
        <v>47</v>
      </c>
      <c r="C17" s="36" t="s">
        <v>51</v>
      </c>
      <c r="D17" s="55" t="str">
        <f>D6</f>
        <v>Фактические данные 2016 ( i-4)  в соответсвии с ПП РФ от 21 января 2004 г
№ 24</v>
      </c>
      <c r="E17" s="55" t="str">
        <f>E6</f>
        <v>Фактические данные 2017 ( i-3)  в соответсвии с ПП РФ от 21 января 2004 г
№ 24</v>
      </c>
      <c r="F17" s="55" t="str">
        <f>F6</f>
        <v>Фактические данные 2022 ( i-2)  в соответсвии с ПП РФ от 21 января 2004 г
№ 24</v>
      </c>
      <c r="G17" s="36" t="str">
        <f>G7</f>
        <v>Утверждено МТП 2023 (i-1) год</v>
      </c>
      <c r="H17" s="36" t="str">
        <f>H7</f>
        <v>Предложено ТСО 2024 ( i ) год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5.75">
      <c r="A18" s="37">
        <f aca="true" t="shared" si="0" ref="A18:F18">A8</f>
        <v>1</v>
      </c>
      <c r="B18" s="37">
        <f t="shared" si="0"/>
        <v>2</v>
      </c>
      <c r="C18" s="37">
        <f t="shared" si="0"/>
        <v>3</v>
      </c>
      <c r="D18" s="37">
        <f t="shared" si="0"/>
        <v>4</v>
      </c>
      <c r="E18" s="37">
        <f t="shared" si="0"/>
        <v>5</v>
      </c>
      <c r="F18" s="37">
        <f t="shared" si="0"/>
        <v>6</v>
      </c>
      <c r="G18" s="37">
        <f>G8</f>
        <v>7</v>
      </c>
      <c r="H18" s="37">
        <f>H8</f>
        <v>8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5.75">
      <c r="A19" s="38" t="s">
        <v>64</v>
      </c>
      <c r="B19" s="56" t="s">
        <v>65</v>
      </c>
      <c r="C19" s="38" t="s">
        <v>66</v>
      </c>
      <c r="D19" s="38">
        <f>SUM(D23+D20)</f>
        <v>3243.2</v>
      </c>
      <c r="E19" s="57">
        <f>SUM(E20+E23)</f>
        <v>3904.94</v>
      </c>
      <c r="F19" s="57">
        <f>F20+F23</f>
        <v>3902.848</v>
      </c>
      <c r="G19" s="57">
        <f>G20+G23</f>
        <v>2746.4300000000003</v>
      </c>
      <c r="H19" s="57">
        <f>H20+H23</f>
        <v>2886.4979299999995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5.75">
      <c r="A20" s="58" t="s">
        <v>67</v>
      </c>
      <c r="B20" s="59" t="s">
        <v>68</v>
      </c>
      <c r="C20" s="58" t="s">
        <v>66</v>
      </c>
      <c r="D20" s="58">
        <v>227.39</v>
      </c>
      <c r="E20" s="60">
        <v>76.76</v>
      </c>
      <c r="F20" s="60">
        <f>F21+F22</f>
        <v>412.04</v>
      </c>
      <c r="G20" s="60">
        <v>543.26</v>
      </c>
      <c r="H20" s="60">
        <f>SUM(G20*1.051)</f>
        <v>570.9662599999999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5.75">
      <c r="A21" s="58" t="s">
        <v>69</v>
      </c>
      <c r="B21" s="59" t="s">
        <v>70</v>
      </c>
      <c r="C21" s="58" t="s">
        <v>66</v>
      </c>
      <c r="D21" s="58"/>
      <c r="E21" s="60"/>
      <c r="F21" s="60"/>
      <c r="G21" s="60"/>
      <c r="H21" s="60">
        <f>G21*H$14</f>
        <v>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31.5">
      <c r="A22" s="58" t="s">
        <v>71</v>
      </c>
      <c r="B22" s="59" t="s">
        <v>72</v>
      </c>
      <c r="C22" s="58" t="s">
        <v>66</v>
      </c>
      <c r="D22" s="58">
        <v>227.39</v>
      </c>
      <c r="E22" s="60">
        <v>76.76</v>
      </c>
      <c r="F22" s="60">
        <v>412.04</v>
      </c>
      <c r="G22" s="60">
        <v>543.26</v>
      </c>
      <c r="H22" s="60">
        <v>570.97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47.25">
      <c r="A23" s="58" t="s">
        <v>73</v>
      </c>
      <c r="B23" s="59" t="s">
        <v>74</v>
      </c>
      <c r="C23" s="58" t="s">
        <v>66</v>
      </c>
      <c r="D23" s="58">
        <v>3015.81</v>
      </c>
      <c r="E23" s="60">
        <v>3828.18</v>
      </c>
      <c r="F23" s="60">
        <v>3490.808</v>
      </c>
      <c r="G23" s="60">
        <v>2203.17</v>
      </c>
      <c r="H23" s="60">
        <f>SUM(G23*1.051)</f>
        <v>2315.53167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>
      <c r="A24" s="38" t="s">
        <v>75</v>
      </c>
      <c r="B24" s="56" t="s">
        <v>76</v>
      </c>
      <c r="C24" s="38" t="s">
        <v>66</v>
      </c>
      <c r="D24" s="38">
        <v>4141.9</v>
      </c>
      <c r="E24" s="57">
        <v>4890.26</v>
      </c>
      <c r="F24" s="57">
        <v>6506.91</v>
      </c>
      <c r="G24" s="57">
        <v>8778.53</v>
      </c>
      <c r="H24" s="57">
        <f>SUM(G24*1.051)</f>
        <v>9226.23503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5.75">
      <c r="A25" s="38" t="s">
        <v>77</v>
      </c>
      <c r="B25" s="56" t="s">
        <v>78</v>
      </c>
      <c r="C25" s="38" t="s">
        <v>66</v>
      </c>
      <c r="D25" s="38">
        <v>1676.7</v>
      </c>
      <c r="E25" s="57">
        <v>984.32</v>
      </c>
      <c r="F25" s="57">
        <f>F26+F29</f>
        <v>722.5</v>
      </c>
      <c r="G25" s="57">
        <f>G26+G29</f>
        <v>1119.85</v>
      </c>
      <c r="H25" s="57">
        <f>H26+H29</f>
        <v>1176.9623499999998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5.75">
      <c r="A26" s="58" t="s">
        <v>79</v>
      </c>
      <c r="B26" s="59" t="s">
        <v>80</v>
      </c>
      <c r="C26" s="58" t="s">
        <v>66</v>
      </c>
      <c r="D26" s="58">
        <v>1676.7</v>
      </c>
      <c r="E26" s="60">
        <v>984.32</v>
      </c>
      <c r="F26" s="60">
        <v>722.5</v>
      </c>
      <c r="G26" s="60">
        <v>1119.85</v>
      </c>
      <c r="H26" s="60">
        <f>H27+H28</f>
        <v>1176.9623499999998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>
      <c r="A27" s="58" t="s">
        <v>81</v>
      </c>
      <c r="B27" s="59" t="s">
        <v>82</v>
      </c>
      <c r="C27" s="58" t="s">
        <v>66</v>
      </c>
      <c r="D27" s="58">
        <v>1676.7</v>
      </c>
      <c r="E27" s="60">
        <v>984.32</v>
      </c>
      <c r="F27" s="60">
        <v>722.5</v>
      </c>
      <c r="G27" s="60">
        <v>1119.85</v>
      </c>
      <c r="H27" s="60">
        <f>SUM(G27*1.051)</f>
        <v>1176.9623499999998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>
      <c r="A28" s="58" t="s">
        <v>83</v>
      </c>
      <c r="B28" s="59" t="s">
        <v>84</v>
      </c>
      <c r="C28" s="58" t="s">
        <v>66</v>
      </c>
      <c r="D28" s="58"/>
      <c r="E28" s="60"/>
      <c r="F28" s="60">
        <v>0</v>
      </c>
      <c r="G28" s="60">
        <v>0</v>
      </c>
      <c r="H28" s="60">
        <f>G28*H$14</f>
        <v>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31.5">
      <c r="A29" s="58" t="s">
        <v>85</v>
      </c>
      <c r="B29" s="59" t="s">
        <v>86</v>
      </c>
      <c r="C29" s="58" t="s">
        <v>66</v>
      </c>
      <c r="D29" s="58"/>
      <c r="E29" s="60"/>
      <c r="F29" s="60">
        <f>SUM(F30:F44)</f>
        <v>0</v>
      </c>
      <c r="G29" s="60">
        <f>SUM(G30:G44)</f>
        <v>0</v>
      </c>
      <c r="H29" s="60">
        <f>SUM(H30:H44)</f>
        <v>0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5.75">
      <c r="A30" s="58" t="s">
        <v>87</v>
      </c>
      <c r="B30" s="59" t="s">
        <v>88</v>
      </c>
      <c r="C30" s="58" t="s">
        <v>66</v>
      </c>
      <c r="D30" s="58"/>
      <c r="E30" s="58"/>
      <c r="F30" s="60"/>
      <c r="G30" s="60"/>
      <c r="H30" s="60">
        <f aca="true" t="shared" si="1" ref="H30:H44">G30*H$14</f>
        <v>0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5.75">
      <c r="A31" s="58" t="s">
        <v>89</v>
      </c>
      <c r="B31" s="59" t="s">
        <v>90</v>
      </c>
      <c r="C31" s="58" t="s">
        <v>66</v>
      </c>
      <c r="D31" s="58"/>
      <c r="E31" s="58"/>
      <c r="F31" s="60"/>
      <c r="G31" s="60"/>
      <c r="H31" s="60">
        <f t="shared" si="1"/>
        <v>0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5.75">
      <c r="A32" s="58" t="s">
        <v>91</v>
      </c>
      <c r="B32" s="59" t="s">
        <v>92</v>
      </c>
      <c r="C32" s="58" t="s">
        <v>66</v>
      </c>
      <c r="D32" s="58"/>
      <c r="E32" s="58"/>
      <c r="F32" s="60"/>
      <c r="G32" s="60"/>
      <c r="H32" s="60">
        <f t="shared" si="1"/>
        <v>0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5.75">
      <c r="A33" s="58" t="s">
        <v>93</v>
      </c>
      <c r="B33" s="59" t="s">
        <v>94</v>
      </c>
      <c r="C33" s="58" t="s">
        <v>66</v>
      </c>
      <c r="D33" s="58"/>
      <c r="E33" s="58"/>
      <c r="F33" s="60"/>
      <c r="G33" s="60"/>
      <c r="H33" s="60">
        <f t="shared" si="1"/>
        <v>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5.75">
      <c r="A34" s="58" t="s">
        <v>95</v>
      </c>
      <c r="B34" s="59" t="s">
        <v>96</v>
      </c>
      <c r="C34" s="58" t="s">
        <v>66</v>
      </c>
      <c r="D34" s="58"/>
      <c r="E34" s="58"/>
      <c r="F34" s="60"/>
      <c r="G34" s="60"/>
      <c r="H34" s="60">
        <f t="shared" si="1"/>
        <v>0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5.75">
      <c r="A35" s="58" t="s">
        <v>97</v>
      </c>
      <c r="B35" s="59" t="s">
        <v>98</v>
      </c>
      <c r="C35" s="58" t="s">
        <v>66</v>
      </c>
      <c r="D35" s="58"/>
      <c r="E35" s="58"/>
      <c r="F35" s="60"/>
      <c r="G35" s="60"/>
      <c r="H35" s="60">
        <f t="shared" si="1"/>
        <v>0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5.75">
      <c r="A36" s="58" t="s">
        <v>99</v>
      </c>
      <c r="B36" s="59" t="s">
        <v>100</v>
      </c>
      <c r="C36" s="58" t="s">
        <v>66</v>
      </c>
      <c r="D36" s="58"/>
      <c r="E36" s="58"/>
      <c r="F36" s="60"/>
      <c r="G36" s="60"/>
      <c r="H36" s="60">
        <f t="shared" si="1"/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.75">
      <c r="A37" s="58" t="s">
        <v>101</v>
      </c>
      <c r="B37" s="59" t="s">
        <v>102</v>
      </c>
      <c r="C37" s="58" t="s">
        <v>66</v>
      </c>
      <c r="D37" s="58"/>
      <c r="E37" s="58"/>
      <c r="F37" s="60"/>
      <c r="G37" s="60"/>
      <c r="H37" s="60">
        <f t="shared" si="1"/>
        <v>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.75">
      <c r="A38" s="58" t="s">
        <v>103</v>
      </c>
      <c r="B38" s="59" t="s">
        <v>104</v>
      </c>
      <c r="C38" s="58" t="s">
        <v>66</v>
      </c>
      <c r="D38" s="58"/>
      <c r="E38" s="58"/>
      <c r="F38" s="60"/>
      <c r="G38" s="60"/>
      <c r="H38" s="60">
        <f t="shared" si="1"/>
        <v>0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31.5">
      <c r="A39" s="58" t="s">
        <v>105</v>
      </c>
      <c r="B39" s="59" t="s">
        <v>106</v>
      </c>
      <c r="C39" s="58" t="s">
        <v>66</v>
      </c>
      <c r="D39" s="58"/>
      <c r="E39" s="58"/>
      <c r="F39" s="60"/>
      <c r="G39" s="60"/>
      <c r="H39" s="60">
        <f t="shared" si="1"/>
        <v>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.75">
      <c r="A40" s="58" t="s">
        <v>107</v>
      </c>
      <c r="B40" s="59" t="s">
        <v>108</v>
      </c>
      <c r="C40" s="58" t="s">
        <v>66</v>
      </c>
      <c r="D40" s="58"/>
      <c r="E40" s="58"/>
      <c r="F40" s="60"/>
      <c r="G40" s="60"/>
      <c r="H40" s="60">
        <f t="shared" si="1"/>
        <v>0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.75">
      <c r="A41" s="58" t="s">
        <v>109</v>
      </c>
      <c r="B41" s="59" t="s">
        <v>110</v>
      </c>
      <c r="C41" s="58" t="s">
        <v>66</v>
      </c>
      <c r="D41" s="58"/>
      <c r="E41" s="58"/>
      <c r="F41" s="60"/>
      <c r="G41" s="60"/>
      <c r="H41" s="60">
        <f t="shared" si="1"/>
        <v>0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.75">
      <c r="A42" s="58" t="s">
        <v>111</v>
      </c>
      <c r="B42" s="59" t="s">
        <v>112</v>
      </c>
      <c r="C42" s="58" t="s">
        <v>66</v>
      </c>
      <c r="D42" s="58"/>
      <c r="E42" s="58"/>
      <c r="F42" s="60"/>
      <c r="G42" s="60"/>
      <c r="H42" s="60">
        <f t="shared" si="1"/>
        <v>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.75">
      <c r="A43" s="58" t="s">
        <v>113</v>
      </c>
      <c r="B43" s="59" t="s">
        <v>114</v>
      </c>
      <c r="C43" s="58" t="s">
        <v>66</v>
      </c>
      <c r="D43" s="58"/>
      <c r="E43" s="58"/>
      <c r="F43" s="60"/>
      <c r="G43" s="60"/>
      <c r="H43" s="60">
        <f t="shared" si="1"/>
        <v>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.75">
      <c r="A44" s="58" t="s">
        <v>115</v>
      </c>
      <c r="B44" s="62" t="s">
        <v>116</v>
      </c>
      <c r="C44" s="58" t="s">
        <v>66</v>
      </c>
      <c r="D44" s="58"/>
      <c r="E44" s="58"/>
      <c r="F44" s="60"/>
      <c r="G44" s="60"/>
      <c r="H44" s="60">
        <f t="shared" si="1"/>
        <v>0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.75">
      <c r="A45" s="38" t="s">
        <v>117</v>
      </c>
      <c r="B45" s="63" t="s">
        <v>118</v>
      </c>
      <c r="C45" s="38" t="s">
        <v>66</v>
      </c>
      <c r="D45" s="38"/>
      <c r="E45" s="38"/>
      <c r="F45" s="60">
        <v>0</v>
      </c>
      <c r="G45" s="57">
        <f>SUM(G46:G48)</f>
        <v>0</v>
      </c>
      <c r="H45" s="57">
        <f>SUM(H46:H48)</f>
        <v>0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.75">
      <c r="A46" s="58" t="s">
        <v>119</v>
      </c>
      <c r="B46" s="59" t="s">
        <v>120</v>
      </c>
      <c r="C46" s="58" t="s">
        <v>66</v>
      </c>
      <c r="D46" s="58"/>
      <c r="E46" s="58"/>
      <c r="F46" s="60"/>
      <c r="G46" s="60"/>
      <c r="H46" s="60">
        <f>G46*H$14</f>
        <v>0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.75">
      <c r="A47" s="58" t="s">
        <v>121</v>
      </c>
      <c r="B47" s="64" t="s">
        <v>122</v>
      </c>
      <c r="C47" s="58" t="s">
        <v>66</v>
      </c>
      <c r="D47" s="58"/>
      <c r="E47" s="58"/>
      <c r="F47" s="60"/>
      <c r="G47" s="60"/>
      <c r="H47" s="60">
        <f>G47*H$14</f>
        <v>0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.75">
      <c r="A48" s="58" t="s">
        <v>123</v>
      </c>
      <c r="B48" s="64" t="s">
        <v>124</v>
      </c>
      <c r="C48" s="58" t="s">
        <v>66</v>
      </c>
      <c r="D48" s="58"/>
      <c r="E48" s="58"/>
      <c r="F48" s="60"/>
      <c r="G48" s="60"/>
      <c r="H48" s="60">
        <f>G48*H$14</f>
        <v>0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>
      <c r="A49" s="38" t="s">
        <v>125</v>
      </c>
      <c r="B49" s="63" t="s">
        <v>126</v>
      </c>
      <c r="C49" s="38" t="s">
        <v>66</v>
      </c>
      <c r="D49" s="38"/>
      <c r="E49" s="38"/>
      <c r="F49" s="60">
        <v>0</v>
      </c>
      <c r="G49" s="57">
        <f>SUM(G50:G52)</f>
        <v>0</v>
      </c>
      <c r="H49" s="57">
        <f>SUM(H50:H52)</f>
        <v>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15.75">
      <c r="A50" s="58" t="s">
        <v>127</v>
      </c>
      <c r="B50" s="59" t="s">
        <v>128</v>
      </c>
      <c r="C50" s="58" t="s">
        <v>66</v>
      </c>
      <c r="D50" s="58"/>
      <c r="E50" s="58"/>
      <c r="F50" s="60"/>
      <c r="G50" s="60"/>
      <c r="H50" s="60">
        <f>G50*H$14</f>
        <v>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31.5">
      <c r="A51" s="58" t="s">
        <v>129</v>
      </c>
      <c r="B51" s="59" t="s">
        <v>130</v>
      </c>
      <c r="C51" s="58" t="s">
        <v>66</v>
      </c>
      <c r="D51" s="58"/>
      <c r="E51" s="58"/>
      <c r="F51" s="60"/>
      <c r="G51" s="60"/>
      <c r="H51" s="60">
        <f>G51*H$14</f>
        <v>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5.75">
      <c r="A52" s="58" t="s">
        <v>131</v>
      </c>
      <c r="B52" s="62" t="s">
        <v>132</v>
      </c>
      <c r="C52" s="58" t="s">
        <v>66</v>
      </c>
      <c r="D52" s="58"/>
      <c r="E52" s="58"/>
      <c r="F52" s="60"/>
      <c r="G52" s="60"/>
      <c r="H52" s="60">
        <f>G52*H$14</f>
        <v>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5.75">
      <c r="A53" s="65"/>
      <c r="B53" s="66" t="s">
        <v>133</v>
      </c>
      <c r="C53" s="65" t="s">
        <v>66</v>
      </c>
      <c r="D53" s="67">
        <f>D19+D24+D25+D45+D49</f>
        <v>9061.8</v>
      </c>
      <c r="E53" s="67">
        <f>E19+E24+E25+E45+E49</f>
        <v>9779.52</v>
      </c>
      <c r="F53" s="67">
        <f>F19+F24+F25+F45+F49</f>
        <v>11132.258</v>
      </c>
      <c r="G53" s="67">
        <f>G19+G24+G25+G45+G49</f>
        <v>12644.810000000001</v>
      </c>
      <c r="H53" s="67">
        <f>H19+H24+H25+H45+H49</f>
        <v>13289.69531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ht="15.75">
      <c r="A54" s="33"/>
      <c r="B54" s="33"/>
      <c r="C54" s="33"/>
      <c r="D54" s="33"/>
      <c r="E54" s="33"/>
      <c r="F54" s="69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5.75" customHeight="1">
      <c r="A55" s="184" t="s">
        <v>134</v>
      </c>
      <c r="B55" s="184"/>
      <c r="C55" s="184"/>
      <c r="D55" s="184"/>
      <c r="E55" s="184"/>
      <c r="F55" s="184"/>
      <c r="G55" s="184"/>
      <c r="H55" s="184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48">
      <c r="A57" s="36" t="s">
        <v>0</v>
      </c>
      <c r="B57" s="36" t="s">
        <v>47</v>
      </c>
      <c r="C57" s="36" t="s">
        <v>51</v>
      </c>
      <c r="D57" s="55" t="str">
        <f aca="true" t="shared" si="2" ref="D57:F58">D17</f>
        <v>Фактические данные 2016 ( i-4)  в соответсвии с ПП РФ от 21 января 2004 г
№ 24</v>
      </c>
      <c r="E57" s="55" t="str">
        <f t="shared" si="2"/>
        <v>Фактические данные 2017 ( i-3)  в соответсвии с ПП РФ от 21 января 2004 г
№ 24</v>
      </c>
      <c r="F57" s="55" t="str">
        <f t="shared" si="2"/>
        <v>Фактические данные 2022 ( i-2)  в соответсвии с ПП РФ от 21 января 2004 г
№ 24</v>
      </c>
      <c r="G57" s="36" t="str">
        <f>G7</f>
        <v>Утверждено МТП 2023 (i-1) год</v>
      </c>
      <c r="H57" s="36" t="str">
        <f>H7</f>
        <v>Предложено ТСО 2024 ( i ) год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5.75">
      <c r="A58" s="37">
        <f>A18</f>
        <v>1</v>
      </c>
      <c r="B58" s="37">
        <f>B18</f>
        <v>2</v>
      </c>
      <c r="C58" s="37">
        <f>C18</f>
        <v>3</v>
      </c>
      <c r="D58" s="37">
        <f t="shared" si="2"/>
        <v>4</v>
      </c>
      <c r="E58" s="37">
        <f t="shared" si="2"/>
        <v>5</v>
      </c>
      <c r="F58" s="37">
        <f t="shared" si="2"/>
        <v>6</v>
      </c>
      <c r="G58" s="37">
        <f>G18</f>
        <v>7</v>
      </c>
      <c r="H58" s="37">
        <f>H18</f>
        <v>8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5.75">
      <c r="A59" s="38" t="s">
        <v>135</v>
      </c>
      <c r="B59" s="70" t="s">
        <v>136</v>
      </c>
      <c r="C59" s="37" t="s">
        <v>66</v>
      </c>
      <c r="D59" s="37">
        <v>12230.47</v>
      </c>
      <c r="E59" s="71">
        <v>13925.37</v>
      </c>
      <c r="F59" s="72">
        <v>15441.35</v>
      </c>
      <c r="G59" s="72">
        <v>13883.81</v>
      </c>
      <c r="H59" s="72">
        <v>15728.81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5.75">
      <c r="A60" s="78" t="s">
        <v>194</v>
      </c>
      <c r="B60" s="70" t="s">
        <v>193</v>
      </c>
      <c r="C60" s="37" t="s">
        <v>66</v>
      </c>
      <c r="D60" s="37">
        <v>12230.47</v>
      </c>
      <c r="E60" s="71">
        <v>13925.37</v>
      </c>
      <c r="F60" s="72">
        <v>804.02</v>
      </c>
      <c r="G60" s="72"/>
      <c r="H60" s="7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15.75">
      <c r="A61" s="38" t="s">
        <v>137</v>
      </c>
      <c r="B61" s="70" t="s">
        <v>138</v>
      </c>
      <c r="C61" s="37" t="s">
        <v>66</v>
      </c>
      <c r="D61" s="37">
        <v>163.85</v>
      </c>
      <c r="E61" s="71">
        <v>259.25</v>
      </c>
      <c r="F61" s="72">
        <v>190.7</v>
      </c>
      <c r="G61" s="72">
        <v>0</v>
      </c>
      <c r="H61" s="72">
        <f>SUM(F61*1.051)</f>
        <v>200.42569999999998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15.75">
      <c r="A62" s="38" t="s">
        <v>139</v>
      </c>
      <c r="B62" s="70" t="s">
        <v>140</v>
      </c>
      <c r="C62" s="37" t="s">
        <v>66</v>
      </c>
      <c r="D62" s="37"/>
      <c r="E62" s="71"/>
      <c r="F62" s="72">
        <v>155.777</v>
      </c>
      <c r="G62" s="72">
        <v>0</v>
      </c>
      <c r="H62" s="72">
        <v>0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15.75">
      <c r="A63" s="38" t="s">
        <v>141</v>
      </c>
      <c r="B63" s="73" t="s">
        <v>142</v>
      </c>
      <c r="C63" s="74" t="s">
        <v>66</v>
      </c>
      <c r="D63" s="74"/>
      <c r="E63" s="75"/>
      <c r="F63" s="76">
        <f>F64+F65+F66</f>
        <v>1.76</v>
      </c>
      <c r="G63" s="76">
        <f>G64+G65+G66</f>
        <v>0</v>
      </c>
      <c r="H63" s="76">
        <f>H64+H65+H66</f>
        <v>0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ht="15.75">
      <c r="A64" s="78" t="s">
        <v>143</v>
      </c>
      <c r="B64" s="79" t="s">
        <v>144</v>
      </c>
      <c r="C64" s="58" t="s">
        <v>66</v>
      </c>
      <c r="D64" s="58"/>
      <c r="E64" s="80"/>
      <c r="F64" s="81"/>
      <c r="G64" s="81"/>
      <c r="H64" s="81">
        <f>'[1]2.2 II НР i'!D10</f>
        <v>0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t="15.75">
      <c r="A65" s="78" t="s">
        <v>145</v>
      </c>
      <c r="B65" s="79" t="s">
        <v>146</v>
      </c>
      <c r="C65" s="58" t="s">
        <v>66</v>
      </c>
      <c r="D65" s="58"/>
      <c r="E65" s="80"/>
      <c r="F65" s="81">
        <v>1.76</v>
      </c>
      <c r="G65" s="81"/>
      <c r="H65" s="81">
        <f>'[1]2.2 II НР i'!D11</f>
        <v>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t="15.75">
      <c r="A66" s="78" t="s">
        <v>147</v>
      </c>
      <c r="B66" s="79" t="s">
        <v>148</v>
      </c>
      <c r="C66" s="58" t="s">
        <v>66</v>
      </c>
      <c r="D66" s="58"/>
      <c r="E66" s="80"/>
      <c r="F66" s="81"/>
      <c r="G66" s="81"/>
      <c r="H66" s="81">
        <f>'[1]2.2 II НР i'!D12</f>
        <v>0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31.5">
      <c r="A67" s="38" t="s">
        <v>149</v>
      </c>
      <c r="B67" s="73" t="s">
        <v>150</v>
      </c>
      <c r="C67" s="74" t="s">
        <v>66</v>
      </c>
      <c r="D67" s="74"/>
      <c r="E67" s="82">
        <f>SUM(E68:E72)</f>
        <v>180.39</v>
      </c>
      <c r="F67" s="83">
        <f>SUM(F68:F72)</f>
        <v>307.89</v>
      </c>
      <c r="G67" s="83">
        <f>SUM(G68:G72)</f>
        <v>302.9</v>
      </c>
      <c r="H67" s="83">
        <v>470.89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ht="15.75">
      <c r="A68" s="58" t="s">
        <v>151</v>
      </c>
      <c r="B68" s="59" t="s">
        <v>152</v>
      </c>
      <c r="C68" s="58" t="s">
        <v>66</v>
      </c>
      <c r="D68" s="58"/>
      <c r="E68" s="84"/>
      <c r="F68" s="85"/>
      <c r="G68" s="85"/>
      <c r="H68" s="85">
        <v>1.09</v>
      </c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5.75">
      <c r="A69" s="58" t="s">
        <v>153</v>
      </c>
      <c r="B69" s="59" t="s">
        <v>154</v>
      </c>
      <c r="C69" s="58" t="s">
        <v>66</v>
      </c>
      <c r="D69" s="58"/>
      <c r="E69" s="84"/>
      <c r="F69" s="85"/>
      <c r="G69" s="85"/>
      <c r="H69" s="85">
        <v>8</v>
      </c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47.25">
      <c r="A70" s="58" t="s">
        <v>155</v>
      </c>
      <c r="B70" s="59" t="s">
        <v>156</v>
      </c>
      <c r="C70" s="58" t="s">
        <v>66</v>
      </c>
      <c r="D70" s="58"/>
      <c r="E70" s="84"/>
      <c r="F70" s="85"/>
      <c r="G70" s="85"/>
      <c r="H70" s="85">
        <f>'[1]2.2 II НР i'!D16</f>
        <v>0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5.75">
      <c r="A71" s="58" t="s">
        <v>157</v>
      </c>
      <c r="B71" s="59" t="s">
        <v>158</v>
      </c>
      <c r="C71" s="58" t="s">
        <v>66</v>
      </c>
      <c r="D71" s="58"/>
      <c r="E71" s="84"/>
      <c r="F71" s="85"/>
      <c r="G71" s="85"/>
      <c r="H71" s="85">
        <f>'[1]2.2 II НР i'!D17</f>
        <v>9.064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5.75">
      <c r="A72" s="58" t="s">
        <v>159</v>
      </c>
      <c r="B72" s="59" t="s">
        <v>160</v>
      </c>
      <c r="C72" s="58" t="s">
        <v>66</v>
      </c>
      <c r="D72" s="58"/>
      <c r="E72" s="84">
        <v>180.39</v>
      </c>
      <c r="F72" s="85">
        <v>307.89</v>
      </c>
      <c r="G72" s="85">
        <v>302.9</v>
      </c>
      <c r="H72" s="85">
        <v>452.74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5.75">
      <c r="A73" s="86">
        <f>A58</f>
        <v>1</v>
      </c>
      <c r="B73" s="86">
        <f aca="true" t="shared" si="3" ref="B73:H73">B58</f>
        <v>2</v>
      </c>
      <c r="C73" s="86">
        <f t="shared" si="3"/>
        <v>3</v>
      </c>
      <c r="D73" s="86">
        <f t="shared" si="3"/>
        <v>4</v>
      </c>
      <c r="E73" s="86">
        <f t="shared" si="3"/>
        <v>5</v>
      </c>
      <c r="F73" s="86">
        <f t="shared" si="3"/>
        <v>6</v>
      </c>
      <c r="G73" s="86">
        <f t="shared" si="3"/>
        <v>7</v>
      </c>
      <c r="H73" s="86">
        <f t="shared" si="3"/>
        <v>8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15.75">
      <c r="A74" s="178" t="s">
        <v>161</v>
      </c>
      <c r="B74" s="180" t="s">
        <v>162</v>
      </c>
      <c r="C74" s="38" t="s">
        <v>66</v>
      </c>
      <c r="D74" s="125">
        <v>1248.37</v>
      </c>
      <c r="E74" s="125">
        <v>1468.47</v>
      </c>
      <c r="F74" s="87">
        <v>1990.51</v>
      </c>
      <c r="G74" s="88">
        <v>2651.11</v>
      </c>
      <c r="H74" s="88">
        <f>SUM(G74*1.051)</f>
        <v>2786.31661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89"/>
      <c r="IQ74" s="89"/>
      <c r="IR74" s="89"/>
      <c r="IS74" s="89"/>
      <c r="IT74" s="89"/>
      <c r="IU74" s="89"/>
      <c r="IV74" s="89"/>
    </row>
    <row r="75" spans="1:256" ht="15.75">
      <c r="A75" s="179"/>
      <c r="B75" s="181"/>
      <c r="C75" s="90" t="s">
        <v>53</v>
      </c>
      <c r="D75" s="126"/>
      <c r="E75" s="126"/>
      <c r="F75" s="91">
        <v>30.2</v>
      </c>
      <c r="G75" s="92">
        <f>G74/G24*100</f>
        <v>30.199930967941103</v>
      </c>
      <c r="H75" s="92">
        <f>H74/H24*100</f>
        <v>30.199930967941103</v>
      </c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ht="15.75">
      <c r="A76" s="38" t="s">
        <v>163</v>
      </c>
      <c r="B76" s="94" t="s">
        <v>164</v>
      </c>
      <c r="C76" s="38" t="s">
        <v>66</v>
      </c>
      <c r="D76" s="125"/>
      <c r="E76" s="125"/>
      <c r="F76" s="95">
        <v>3784.25</v>
      </c>
      <c r="G76" s="57"/>
      <c r="H76" s="57">
        <f>'[1]2.2 II НР i'!D21</f>
        <v>0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256" ht="15.75">
      <c r="A77" s="74" t="s">
        <v>165</v>
      </c>
      <c r="B77" s="96" t="s">
        <v>166</v>
      </c>
      <c r="C77" s="74" t="s">
        <v>66</v>
      </c>
      <c r="D77" s="127">
        <v>0</v>
      </c>
      <c r="E77" s="127">
        <v>0</v>
      </c>
      <c r="F77" s="97">
        <v>0</v>
      </c>
      <c r="G77" s="83">
        <v>0</v>
      </c>
      <c r="H77" s="83">
        <f>(H49+H84+H82+H83)/0.8*0.2</f>
        <v>0</v>
      </c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  <c r="IU77" s="98"/>
      <c r="IV77" s="98"/>
    </row>
    <row r="78" spans="1:256" ht="15.75">
      <c r="A78" s="90" t="s">
        <v>167</v>
      </c>
      <c r="B78" s="99" t="s">
        <v>168</v>
      </c>
      <c r="C78" s="90" t="s">
        <v>66</v>
      </c>
      <c r="D78" s="128">
        <v>0</v>
      </c>
      <c r="E78" s="128">
        <v>0</v>
      </c>
      <c r="F78" s="100">
        <v>0</v>
      </c>
      <c r="G78" s="92">
        <v>0</v>
      </c>
      <c r="H78" s="92">
        <f>H84/0.8*0.2</f>
        <v>0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ht="15.75">
      <c r="A79" s="38" t="s">
        <v>169</v>
      </c>
      <c r="B79" s="70" t="s">
        <v>170</v>
      </c>
      <c r="C79" s="38" t="s">
        <v>66</v>
      </c>
      <c r="D79" s="125"/>
      <c r="E79" s="125"/>
      <c r="F79" s="101"/>
      <c r="G79" s="102"/>
      <c r="H79" s="102">
        <f>'[1]2.2 II НР i'!D24</f>
        <v>0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</row>
    <row r="80" spans="1:256" ht="15.75">
      <c r="A80" s="38" t="s">
        <v>171</v>
      </c>
      <c r="B80" s="70" t="s">
        <v>172</v>
      </c>
      <c r="C80" s="38" t="s">
        <v>66</v>
      </c>
      <c r="D80" s="125">
        <v>452.9</v>
      </c>
      <c r="E80" s="125">
        <v>806.16</v>
      </c>
      <c r="F80" s="87">
        <v>8248.69</v>
      </c>
      <c r="G80" s="88">
        <f>G81</f>
        <v>1897.13</v>
      </c>
      <c r="H80" s="88">
        <f>H81</f>
        <v>1993.88363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  <c r="IO80" s="89"/>
      <c r="IP80" s="89"/>
      <c r="IQ80" s="89"/>
      <c r="IR80" s="89"/>
      <c r="IS80" s="89"/>
      <c r="IT80" s="89"/>
      <c r="IU80" s="89"/>
      <c r="IV80" s="89"/>
    </row>
    <row r="81" spans="1:256" ht="15.75">
      <c r="A81" s="58" t="s">
        <v>173</v>
      </c>
      <c r="B81" s="103" t="s">
        <v>174</v>
      </c>
      <c r="C81" s="58" t="s">
        <v>66</v>
      </c>
      <c r="D81" s="129">
        <v>452.9</v>
      </c>
      <c r="E81" s="129">
        <v>806.16</v>
      </c>
      <c r="F81" s="104">
        <v>8248.69</v>
      </c>
      <c r="G81" s="105">
        <v>1897.13</v>
      </c>
      <c r="H81" s="105">
        <f>SUM(G81*1.051)</f>
        <v>1993.88363</v>
      </c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5.75">
      <c r="A82" s="58" t="s">
        <v>175</v>
      </c>
      <c r="B82" s="103" t="s">
        <v>176</v>
      </c>
      <c r="C82" s="58" t="s">
        <v>66</v>
      </c>
      <c r="D82" s="129"/>
      <c r="E82" s="129"/>
      <c r="F82" s="104"/>
      <c r="G82" s="105"/>
      <c r="H82" s="105">
        <f>'[1]2.2 II НР i'!D27</f>
        <v>0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ht="31.5">
      <c r="A83" s="38" t="s">
        <v>177</v>
      </c>
      <c r="B83" s="106" t="s">
        <v>178</v>
      </c>
      <c r="C83" s="38" t="s">
        <v>66</v>
      </c>
      <c r="D83" s="125"/>
      <c r="E83" s="125"/>
      <c r="F83" s="101"/>
      <c r="G83" s="102"/>
      <c r="H83" s="102">
        <f>'[1]2.2 II НР i'!D28</f>
        <v>0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  <c r="IU83" s="89"/>
      <c r="IV83" s="89"/>
    </row>
    <row r="84" spans="1:256" ht="15.75">
      <c r="A84" s="38" t="s">
        <v>179</v>
      </c>
      <c r="B84" s="70" t="s">
        <v>180</v>
      </c>
      <c r="C84" s="38" t="s">
        <v>66</v>
      </c>
      <c r="D84" s="125">
        <v>906</v>
      </c>
      <c r="E84" s="125"/>
      <c r="F84" s="101"/>
      <c r="G84" s="102">
        <v>782</v>
      </c>
      <c r="H84" s="102">
        <v>0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89"/>
      <c r="IQ84" s="89"/>
      <c r="IR84" s="89"/>
      <c r="IS84" s="89"/>
      <c r="IT84" s="89"/>
      <c r="IU84" s="89"/>
      <c r="IV84" s="89"/>
    </row>
    <row r="85" spans="1:256" ht="15.75">
      <c r="A85" s="65"/>
      <c r="B85" s="66" t="s">
        <v>181</v>
      </c>
      <c r="C85" s="65" t="s">
        <v>66</v>
      </c>
      <c r="D85" s="67">
        <f>D59+D62+D63+D67+D74+D76+D77+D79+D80+D83+D84+D61</f>
        <v>15001.59</v>
      </c>
      <c r="E85" s="67">
        <f>E59+E62+E63+E67+E74+E76+E77+E79+E80+E83+E84+E61</f>
        <v>16639.64</v>
      </c>
      <c r="F85" s="67">
        <f>F59+F60+F61+F62+F63+F67+F74+F76+F77+F79+F80+F83+F84+F61</f>
        <v>31115.646999999994</v>
      </c>
      <c r="G85" s="67">
        <f>G59+G62+G63+G67+G74+G76+G77+G79+G80+G83+G84+G61</f>
        <v>19516.95</v>
      </c>
      <c r="H85" s="67">
        <f>H59+H62+H63+H67+H74+H76+H77+H79+H80+H83+H84+H61</f>
        <v>21180.32594</v>
      </c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ht="31.5">
      <c r="A86" s="108"/>
      <c r="B86" s="109" t="s">
        <v>182</v>
      </c>
      <c r="C86" s="110" t="s">
        <v>53</v>
      </c>
      <c r="D86" s="111"/>
      <c r="E86" s="130"/>
      <c r="F86" s="111">
        <f>ROUNDDOWN((F84+F83)/(F92-F59-F78-F84-F83-F64)*100,5)</f>
        <v>0</v>
      </c>
      <c r="G86" s="111">
        <f>ROUNDDOWN((G84+G83)/(G92-G59-G78-G84-G83-G64)*100,5)</f>
        <v>4.4696</v>
      </c>
      <c r="H86" s="111">
        <f>ROUNDDOWN((H84+H83)/(H92-H59-H78-H84-H83-H64)*100,5)</f>
        <v>0</v>
      </c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ht="15.75" customHeight="1" hidden="1">
      <c r="A87" s="183" t="s">
        <v>183</v>
      </c>
      <c r="B87" s="183"/>
      <c r="C87" s="183"/>
      <c r="D87" s="183"/>
      <c r="E87" s="183"/>
      <c r="F87" s="183"/>
      <c r="G87" s="183"/>
      <c r="H87" s="183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8" ht="15.75" hidden="1">
      <c r="A88" s="112"/>
      <c r="B88" s="112"/>
      <c r="C88" s="112"/>
      <c r="D88" s="112"/>
      <c r="E88" s="112"/>
      <c r="F88" s="113"/>
      <c r="G88" s="113"/>
      <c r="H88" s="113"/>
    </row>
    <row r="89" spans="1:8" ht="48" hidden="1">
      <c r="A89" s="114" t="s">
        <v>0</v>
      </c>
      <c r="B89" s="114" t="s">
        <v>47</v>
      </c>
      <c r="C89" s="114" t="s">
        <v>51</v>
      </c>
      <c r="D89" s="115" t="str">
        <f aca="true" t="shared" si="4" ref="D89:F90">D57</f>
        <v>Фактические данные 2016 ( i-4)  в соответсвии с ПП РФ от 21 января 2004 г
№ 24</v>
      </c>
      <c r="E89" s="115" t="str">
        <f t="shared" si="4"/>
        <v>Фактические данные 2017 ( i-3)  в соответсвии с ПП РФ от 21 января 2004 г
№ 24</v>
      </c>
      <c r="F89" s="116" t="str">
        <f t="shared" si="4"/>
        <v>Фактические данные 2022 ( i-2)  в соответсвии с ПП РФ от 21 января 2004 г
№ 24</v>
      </c>
      <c r="G89" s="117" t="str">
        <f>G7</f>
        <v>Утверждено МТП 2023 (i-1) год</v>
      </c>
      <c r="H89" s="117" t="str">
        <f>H7</f>
        <v>Предложено ТСО 2024 ( i ) год</v>
      </c>
    </row>
    <row r="90" spans="1:8" ht="15.75" hidden="1">
      <c r="A90" s="118">
        <f>A58</f>
        <v>1</v>
      </c>
      <c r="B90" s="118">
        <f>B58</f>
        <v>2</v>
      </c>
      <c r="C90" s="118">
        <f>C58</f>
        <v>3</v>
      </c>
      <c r="D90" s="118">
        <f t="shared" si="4"/>
        <v>4</v>
      </c>
      <c r="E90" s="118">
        <f t="shared" si="4"/>
        <v>5</v>
      </c>
      <c r="F90" s="118">
        <f t="shared" si="4"/>
        <v>6</v>
      </c>
      <c r="G90" s="118">
        <f>G58</f>
        <v>7</v>
      </c>
      <c r="H90" s="118">
        <f>H58</f>
        <v>8</v>
      </c>
    </row>
    <row r="91" spans="1:8" ht="31.5" hidden="1">
      <c r="A91" s="119" t="s">
        <v>184</v>
      </c>
      <c r="B91" s="120" t="s">
        <v>183</v>
      </c>
      <c r="C91" s="119" t="s">
        <v>66</v>
      </c>
      <c r="D91" s="121">
        <v>-2262.47</v>
      </c>
      <c r="E91" s="121">
        <v>-1964.89</v>
      </c>
      <c r="F91" s="121">
        <v>0</v>
      </c>
      <c r="G91" s="121">
        <v>0</v>
      </c>
      <c r="H91" s="121">
        <v>0</v>
      </c>
    </row>
    <row r="92" spans="1:256" ht="15.75" hidden="1">
      <c r="A92" s="65"/>
      <c r="B92" s="66" t="s">
        <v>185</v>
      </c>
      <c r="C92" s="65" t="s">
        <v>66</v>
      </c>
      <c r="D92" s="122">
        <f>D53+D85+D91</f>
        <v>21800.92</v>
      </c>
      <c r="E92" s="122">
        <f>E53+E85+E91</f>
        <v>24454.27</v>
      </c>
      <c r="F92" s="122">
        <f>F53+F85+F91</f>
        <v>42247.90499999999</v>
      </c>
      <c r="G92" s="122">
        <f>G53+G85+G91</f>
        <v>32161.760000000002</v>
      </c>
      <c r="H92" s="122">
        <f>H53+H85+H91</f>
        <v>34470.02125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23"/>
      <c r="IS92" s="123"/>
      <c r="IT92" s="123"/>
      <c r="IU92" s="123"/>
      <c r="IV92" s="123"/>
    </row>
    <row r="93" ht="15.75">
      <c r="H93" s="124"/>
    </row>
    <row r="94" ht="15.75">
      <c r="H94" s="124"/>
    </row>
    <row r="96" spans="7:8" ht="15.75">
      <c r="G96" s="124"/>
      <c r="H96" s="124"/>
    </row>
  </sheetData>
  <sheetProtection/>
  <mergeCells count="14">
    <mergeCell ref="F6:F7"/>
    <mergeCell ref="G6:H6"/>
    <mergeCell ref="A16:C16"/>
    <mergeCell ref="A55:H55"/>
    <mergeCell ref="A74:A75"/>
    <mergeCell ref="B74:B75"/>
    <mergeCell ref="A3:H3"/>
    <mergeCell ref="A87:H87"/>
    <mergeCell ref="A5:C5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IG65532:IK65534 IG65536:IK65536 IL91 IG79:IK84 IG59:IK66 IG68:IK75 IG9:IK11 IG13:IK13 F65536:H65536 F65532:H65534 IG49:IK49 IG45:IK45 E68:H72 F45:H45 F49:H49 F74:H75 D13:H13 F79:H84 D9:H11 E59:H66">
      <formula1>-999999999999999000000000</formula1>
      <formula2>9.99999999999999E+23</formula2>
    </dataValidation>
  </dataValidations>
  <hyperlinks>
    <hyperlink ref="B52" location="'Расшифровка расходов'!A1" tooltip="Прочие расходы из прибыли" display="Прочие расходы из прибыли"/>
    <hyperlink ref="B76" location="'Расшифровка расходов'!A1" tooltip="Другие прочие неподконтрольные расходы" display="Другие прочие неподконтрольные расходы"/>
    <hyperlink ref="B44" location="'Расшифровка расходов'!A1" tooltip="Другие прочие подконтрольные расходы" display="Другие прочие подконтрольные расходы"/>
  </hyperlinks>
  <printOptions/>
  <pageMargins left="0.31496062992125984" right="0.11811023622047245" top="0.15748031496062992" bottom="0.35433070866141736" header="0.31496062992125984" footer="0.31496062992125984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АлёнаС</cp:lastModifiedBy>
  <cp:lastPrinted>2020-05-13T03:47:53Z</cp:lastPrinted>
  <dcterms:created xsi:type="dcterms:W3CDTF">2014-08-15T10:06:32Z</dcterms:created>
  <dcterms:modified xsi:type="dcterms:W3CDTF">2023-04-23T09:51:23Z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